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 год" sheetId="2" r:id="rId1"/>
  </sheets>
  <calcPr calcId="125725"/>
</workbook>
</file>

<file path=xl/calcChain.xml><?xml version="1.0" encoding="utf-8"?>
<calcChain xmlns="http://schemas.openxmlformats.org/spreadsheetml/2006/main">
  <c r="J77" i="2"/>
  <c r="B58"/>
  <c r="D48"/>
  <c r="B49" s="1"/>
  <c r="B65" s="1"/>
  <c r="G14"/>
  <c r="G17"/>
  <c r="G16"/>
  <c r="G15"/>
  <c r="J13" l="1"/>
  <c r="K24" l="1"/>
  <c r="K32" l="1"/>
  <c r="K35" l="1"/>
  <c r="K34"/>
  <c r="K33"/>
  <c r="K30"/>
  <c r="K41"/>
  <c r="K42"/>
  <c r="K38" l="1"/>
  <c r="K37"/>
  <c r="K40"/>
  <c r="K29" l="1"/>
  <c r="K28" l="1"/>
  <c r="K27" l="1"/>
  <c r="K26"/>
  <c r="K25"/>
  <c r="K43" l="1"/>
  <c r="G7"/>
  <c r="K44" l="1"/>
  <c r="I7"/>
  <c r="B6"/>
  <c r="A20" l="1"/>
  <c r="K45" l="1"/>
  <c r="G48" s="1"/>
  <c r="J78" l="1"/>
  <c r="C79" s="1"/>
  <c r="G79" s="1"/>
  <c r="F60" s="1"/>
</calcChain>
</file>

<file path=xl/sharedStrings.xml><?xml version="1.0" encoding="utf-8"?>
<sst xmlns="http://schemas.openxmlformats.org/spreadsheetml/2006/main" count="181" uniqueCount="136">
  <si>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</si>
  <si>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</si>
  <si>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</si>
  <si>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</si>
  <si>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</si>
  <si>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</si>
  <si>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</si>
  <si>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</si>
  <si>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>руб.</t>
  </si>
  <si>
    <t xml:space="preserve">   рубля   (поступило  от  жителей </t>
  </si>
  <si>
    <t>п/п</t>
  </si>
  <si>
    <t>рубля),     направлены на следующие мероприятия: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</si>
  <si>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</si>
  <si>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</si>
  <si>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</si>
  <si>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</si>
  <si>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</si>
  <si>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</si>
  <si>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>Всего:</t>
  </si>
  <si>
    <t>ИТОГО:</t>
  </si>
  <si>
    <t>ООО "УК "Альтернатива"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</si>
  <si>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</si>
  <si>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Директор</t>
  </si>
  <si>
    <t>шт.</t>
  </si>
  <si>
    <t>3.  Плата за текущий ремонт, начисленная в размере</t>
  </si>
  <si>
    <t>по дому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</si>
  <si>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</si>
  <si>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</si>
  <si>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ИТОГО  ориентировочно:</t>
  </si>
  <si>
    <t>рублей</t>
  </si>
  <si>
    <t xml:space="preserve">Перерасход(+) или экономия (-) средств текущего ремонта общего имущества многоквартирного дома по </t>
  </si>
  <si>
    <t xml:space="preserve">года составляет </t>
  </si>
  <si>
    <t>рубля.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</si>
  <si>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</si>
  <si>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</si>
  <si>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Муниципальные дома</t>
  </si>
  <si>
    <t>1.</t>
  </si>
  <si>
    <t>Содержание общего имущества.</t>
  </si>
  <si>
    <t>2.</t>
  </si>
  <si>
    <t>Текущий ремонт общего имущества.</t>
  </si>
  <si>
    <t>4,74 руб./м²</t>
  </si>
  <si>
    <t>3.</t>
  </si>
  <si>
    <t>4.</t>
  </si>
  <si>
    <t>5.</t>
  </si>
  <si>
    <t>Горячее водоснабжение.</t>
  </si>
  <si>
    <t>Холодное водоснабжение.</t>
  </si>
  <si>
    <t>Водоотведение.</t>
  </si>
  <si>
    <t>5. В</t>
  </si>
  <si>
    <t>Что  с   учетом    перерасхода (+) или экономии (-)   средств   в   2013   году  в  размере</t>
  </si>
  <si>
    <t xml:space="preserve">    на</t>
  </si>
  <si>
    <t xml:space="preserve">год ,  или </t>
  </si>
  <si>
    <t xml:space="preserve">рубля          </t>
  </si>
  <si>
    <t>с  кв. метра.</t>
  </si>
  <si>
    <t>руб (</t>
  </si>
  <si>
    <t xml:space="preserve">1. В </t>
  </si>
  <si>
    <t>6. В</t>
  </si>
  <si>
    <t xml:space="preserve"> - установка новогодней елки или посадка постоянной</t>
  </si>
  <si>
    <t>Управление МКД (14%)</t>
  </si>
  <si>
    <t>301,44 руб./чел.</t>
  </si>
  <si>
    <t>74,71 руб./чел.</t>
  </si>
  <si>
    <t>116,82 руб./чел.</t>
  </si>
  <si>
    <t xml:space="preserve"> - устройство комнаты для уборщицы</t>
  </si>
  <si>
    <t xml:space="preserve"> - поверка (замена) манометров и термометров</t>
  </si>
  <si>
    <t xml:space="preserve"> - обслуживание ТП и кабельных линий</t>
  </si>
  <si>
    <t xml:space="preserve"> - непредвиденные затраты (компенсаторы, арматура, эл.арматура, замки и т.д.)</t>
  </si>
  <si>
    <t xml:space="preserve"> - мероприятия по энергоресурсосбережению</t>
  </si>
  <si>
    <t xml:space="preserve">         составит </t>
  </si>
  <si>
    <t>год</t>
  </si>
  <si>
    <t xml:space="preserve">      по ул.    Байкальская   за </t>
  </si>
  <si>
    <t>317</t>
  </si>
  <si>
    <t>317 (</t>
  </si>
  <si>
    <t>Монтаж охранной сигнализации.</t>
  </si>
  <si>
    <t>состоянию  на  31  декабря</t>
  </si>
  <si>
    <t>Устройство мастерской (33,3%)</t>
  </si>
  <si>
    <t>Побелка подвального помещения № XIX, XXI.</t>
  </si>
  <si>
    <t>раб.</t>
  </si>
  <si>
    <t>Монтаж ящика для показаний приборов учета.</t>
  </si>
  <si>
    <t>Установка розетки в тепловом пункте, замена патрона в светильнике 11 этаж.</t>
  </si>
  <si>
    <t>Установка розетки в центральном тепловом пункте(33,3%).</t>
  </si>
  <si>
    <t xml:space="preserve">Замена манометров в ИТП </t>
  </si>
  <si>
    <t>Замена термометров в ИТП</t>
  </si>
  <si>
    <t>Техническое освидетельствование лифта.</t>
  </si>
  <si>
    <t>Обслуживание охранной сигнализации.</t>
  </si>
  <si>
    <t>мес.</t>
  </si>
  <si>
    <t>Ремонт электропроводки в подвале.</t>
  </si>
  <si>
    <t>Монтаж доски объявлений (маленькая).</t>
  </si>
  <si>
    <t>Монтаж информационного стенда в подъезде на 0 этаже.</t>
  </si>
  <si>
    <t>Монтаж дверной ручки на входной двери 7 этажа.</t>
  </si>
  <si>
    <t>Электромонтажные работы в мастерской (33,3%).</t>
  </si>
  <si>
    <t>ООО "УК "Альтернатива плюс"</t>
  </si>
  <si>
    <t>М. А. Новичкова</t>
  </si>
  <si>
    <r>
      <t>15,64 руб./м</t>
    </r>
    <r>
      <rPr>
        <sz val="11"/>
        <color theme="1"/>
        <rFont val="Calibri"/>
        <family val="2"/>
        <charset val="204"/>
      </rPr>
      <t>²</t>
    </r>
  </si>
  <si>
    <t>19,20 руб./м²</t>
  </si>
  <si>
    <r>
      <t>4,74 руб./м</t>
    </r>
    <r>
      <rPr>
        <sz val="11"/>
        <color theme="1"/>
        <rFont val="Calibri"/>
        <family val="2"/>
        <charset val="204"/>
      </rPr>
      <t>²</t>
    </r>
  </si>
  <si>
    <t>Отопление.</t>
  </si>
  <si>
    <t>0,019 Гкал/м²</t>
  </si>
  <si>
    <t>0,027 Гкал/м²</t>
  </si>
  <si>
    <t>241,15 руб./чел.</t>
  </si>
  <si>
    <t>59,10 руб./чел.</t>
  </si>
  <si>
    <t>6.</t>
  </si>
  <si>
    <t>93,5 руб./чел.</t>
  </si>
  <si>
    <t xml:space="preserve"> - замена подъездной двери</t>
  </si>
  <si>
    <t xml:space="preserve"> - монтаж видеонаблюдения</t>
  </si>
  <si>
    <t xml:space="preserve"> - монтаж отсечной арматуры</t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</si>
  <si>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</si>
  <si>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</si>
  <si>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</si>
  <si>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</si>
  <si>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</si>
  <si>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</si>
  <si>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</si>
  <si>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Байк(I)</t>
  </si>
  <si>
    <t>кв.20 -</t>
  </si>
  <si>
    <t>кв.2-</t>
  </si>
  <si>
    <t>кв.5-</t>
  </si>
  <si>
    <t>оф.5-</t>
  </si>
  <si>
    <t>кв.26 -</t>
  </si>
  <si>
    <t>кв.32 -</t>
  </si>
  <si>
    <t>кв.36 -</t>
  </si>
  <si>
    <t>кв.61 -</t>
  </si>
  <si>
    <t>кв.85 -</t>
  </si>
  <si>
    <t>5.             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</si>
  <si>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</si>
  <si>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- 15,64 рубля с кв.метра общей площади в месяц;</t>
  </si>
  <si>
    <t xml:space="preserve"> - текущий ремонт общего имущества -</t>
  </si>
  <si>
    <t>рубля   с  кв.  метра  в  месяц;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</si>
  <si>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</si>
  <si>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</si>
  <si>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</si>
  <si>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2013 года Приказом № 7-мпр от 27 августа 2012 года. ).</t>
  </si>
  <si>
    <t>Монтаж решеток в подвале на окнах (ограничение доступа)</t>
  </si>
  <si>
    <t>Монтаж решетчатой двери в подвал №2</t>
  </si>
  <si>
    <t>Монтаж таблички с адресом дома и количеством квартир над подъездом.</t>
  </si>
  <si>
    <t>Стоимость восстановительных работ после кражи (оборудование диспетчеризации лифта)</t>
  </si>
  <si>
    <t>Монтаж табличек в лифтах.</t>
  </si>
  <si>
    <t xml:space="preserve"> - передача бесхозных инженерных сетей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</si>
</sst>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" fontId="0" fillId="0" borderId="0" xfId="0" applyNumberFormat="1" applyAlignment="1"/>
    <xf numFmtId="4" fontId="1" fillId="0" borderId="0" xfId="0" applyNumberFormat="1" applyFont="1"/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1" fillId="0" borderId="14" xfId="0" applyFont="1" applyBorder="1" applyAlignment="1"/>
    <xf numFmtId="0" fontId="1" fillId="0" borderId="15" xfId="0" applyFont="1" applyBorder="1" applyAlignment="1"/>
    <xf numFmtId="0" fontId="2" fillId="0" borderId="0" xfId="0" applyFont="1" applyAlignment="1"/>
    <xf numFmtId="4" fontId="0" fillId="0" borderId="0" xfId="0" applyNumberFormat="1"/>
    <xf numFmtId="0" fontId="1" fillId="0" borderId="0" xfId="0" applyFont="1"/>
    <xf numFmtId="49" fontId="2" fillId="0" borderId="0" xfId="0" applyNumberFormat="1" applyFont="1" applyAlignment="1">
      <alignment horizontal="center"/>
    </xf>
    <xf numFmtId="0" fontId="0" fillId="0" borderId="0" xfId="0" applyBorder="1"/>
    <xf numFmtId="0" fontId="6" fillId="0" borderId="0" xfId="0" applyFont="1" applyAlignment="1">
      <alignment horizontal="right"/>
    </xf>
    <xf numFmtId="0" fontId="1" fillId="0" borderId="0" xfId="0" applyFont="1" applyFill="1" applyBorder="1" applyAlignment="1">
      <alignment horizontal="left"/>
    </xf>
    <xf numFmtId="4" fontId="3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Fill="1"/>
    <xf numFmtId="0" fontId="1" fillId="0" borderId="0" xfId="0" applyFont="1" applyFill="1"/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4" fontId="1" fillId="0" borderId="0" xfId="0" applyNumberFormat="1" applyFont="1" applyAlignment="1">
      <alignment horizontal="center"/>
    </xf>
    <xf numFmtId="0" fontId="1" fillId="0" borderId="0" xfId="0" applyFont="1" applyBorder="1" applyAlignment="1"/>
    <xf numFmtId="4" fontId="3" fillId="0" borderId="0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2" xfId="0" applyBorder="1" applyAlignment="1">
      <alignment horizontal="center"/>
    </xf>
    <xf numFmtId="4" fontId="1" fillId="0" borderId="0" xfId="0" applyNumberFormat="1" applyFont="1" applyBorder="1"/>
    <xf numFmtId="0" fontId="7" fillId="0" borderId="0" xfId="0" applyFont="1"/>
    <xf numFmtId="0" fontId="0" fillId="0" borderId="9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7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left"/>
    </xf>
    <xf numFmtId="0" fontId="2" fillId="0" borderId="0" xfId="0" applyFont="1" applyAlignment="1">
      <alignment horizontal="center"/>
    </xf>
    <xf numFmtId="4" fontId="1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1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0" fillId="0" borderId="9" xfId="0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4" fontId="7" fillId="0" borderId="0" xfId="0" applyNumberFormat="1" applyFont="1" applyFill="1"/>
    <xf numFmtId="0" fontId="7" fillId="0" borderId="0" xfId="0" applyFont="1" applyFill="1" applyAlignment="1">
      <alignment horizontal="right"/>
    </xf>
    <xf numFmtId="0" fontId="7" fillId="0" borderId="0" xfId="0" applyFont="1" applyAlignment="1">
      <alignment horizontal="right"/>
    </xf>
    <xf numFmtId="4" fontId="0" fillId="0" borderId="0" xfId="0" applyNumberFormat="1" applyFont="1"/>
    <xf numFmtId="0" fontId="0" fillId="0" borderId="0" xfId="0" applyFont="1"/>
    <xf numFmtId="0" fontId="0" fillId="0" borderId="1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0" fillId="0" borderId="0" xfId="0" applyBorder="1" applyAlignment="1">
      <alignment horizontal="left"/>
    </xf>
    <xf numFmtId="2" fontId="0" fillId="0" borderId="8" xfId="0" applyNumberFormat="1" applyBorder="1" applyAlignment="1"/>
    <xf numFmtId="2" fontId="0" fillId="0" borderId="9" xfId="0" applyNumberFormat="1" applyBorder="1" applyAlignment="1"/>
    <xf numFmtId="4" fontId="7" fillId="0" borderId="8" xfId="0" applyNumberFormat="1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2" fillId="0" borderId="0" xfId="0" applyFont="1" applyAlignment="1">
      <alignment horizontal="center"/>
    </xf>
    <xf numFmtId="4" fontId="3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>
      <alignment horizontal="right"/>
    </xf>
    <xf numFmtId="4" fontId="1" fillId="0" borderId="8" xfId="0" applyNumberFormat="1" applyFont="1" applyBorder="1" applyAlignment="1">
      <alignment horizontal="right"/>
    </xf>
    <xf numFmtId="4" fontId="1" fillId="0" borderId="9" xfId="0" applyNumberFormat="1" applyFont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0" fontId="7" fillId="0" borderId="9" xfId="0" applyFont="1" applyFill="1" applyBorder="1" applyAlignment="1">
      <alignment horizontal="left" wrapText="1"/>
    </xf>
    <xf numFmtId="0" fontId="7" fillId="0" borderId="8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7" fillId="0" borderId="4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0" fontId="0" fillId="0" borderId="7" xfId="0" applyBorder="1" applyAlignment="1">
      <alignment horizontal="left"/>
    </xf>
    <xf numFmtId="4" fontId="0" fillId="0" borderId="6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4" fontId="3" fillId="0" borderId="13" xfId="0" applyNumberFormat="1" applyFont="1" applyFill="1" applyBorder="1" applyAlignment="1">
      <alignment horizontal="right"/>
    </xf>
    <xf numFmtId="4" fontId="3" fillId="0" borderId="15" xfId="0" applyNumberFormat="1" applyFont="1" applyFill="1" applyBorder="1" applyAlignment="1">
      <alignment horizontal="right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2"/>
  <sheetViews>
    <sheetView tabSelected="1" workbookViewId="0">
      <selection activeCell="O30" sqref="O30"/>
    </sheetView>
  </sheetViews>
  <sheetFormatPr defaultRowHeight="15"/>
  <cols>
    <col min="1" max="1" width="4.42578125" customWidth="1"/>
    <col min="2" max="2" width="9.42578125" customWidth="1"/>
    <col min="3" max="3" width="12" customWidth="1"/>
    <col min="4" max="4" width="8" customWidth="1"/>
    <col min="5" max="5" width="9.28515625" customWidth="1"/>
    <col min="7" max="7" width="12.140625" customWidth="1"/>
    <col min="8" max="8" width="7.85546875" customWidth="1"/>
    <col min="9" max="9" width="7.5703125" customWidth="1"/>
    <col min="10" max="10" width="12.7109375" customWidth="1"/>
    <col min="12" max="12" width="4.42578125" customWidth="1"/>
  </cols>
  <sheetData>
    <row r="1" spans="1:12">
      <c r="L1" s="22" t="s">
        <v>111</v>
      </c>
    </row>
    <row r="2" spans="1:12" ht="18.75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ht="18.75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ht="18" customHeight="1">
      <c r="A4" s="1"/>
      <c r="B4" s="3"/>
      <c r="C4" s="5" t="s">
        <v>2</v>
      </c>
      <c r="D4" s="20" t="s">
        <v>69</v>
      </c>
      <c r="E4" s="17" t="s">
        <v>68</v>
      </c>
      <c r="G4" s="17"/>
      <c r="H4" s="17"/>
      <c r="I4" s="45">
        <v>2014</v>
      </c>
      <c r="J4" s="17" t="s">
        <v>67</v>
      </c>
    </row>
    <row r="5" spans="1:12" ht="18" customHeight="1">
      <c r="A5" s="1"/>
      <c r="B5" s="3"/>
      <c r="C5" s="5"/>
      <c r="D5" s="20"/>
      <c r="E5" s="17"/>
      <c r="G5" s="17"/>
      <c r="H5" s="17"/>
      <c r="I5" s="56"/>
      <c r="J5" s="17"/>
    </row>
    <row r="6" spans="1:12" ht="21.75" customHeight="1">
      <c r="A6" s="4" t="s">
        <v>54</v>
      </c>
      <c r="B6" s="2">
        <f>I4</f>
        <v>2014</v>
      </c>
      <c r="C6" t="s">
        <v>25</v>
      </c>
      <c r="D6" s="2" t="s">
        <v>70</v>
      </c>
      <c r="E6" s="31">
        <v>7658.9</v>
      </c>
      <c r="F6" t="s">
        <v>21</v>
      </c>
    </row>
    <row r="7" spans="1:12" ht="15.75">
      <c r="A7" s="100">
        <v>1712265.58</v>
      </c>
      <c r="B7" s="100"/>
      <c r="C7" s="6" t="s">
        <v>3</v>
      </c>
      <c r="G7" s="24">
        <f>(A7-J8)</f>
        <v>677439.46000000008</v>
      </c>
      <c r="H7" s="2" t="s">
        <v>53</v>
      </c>
      <c r="I7" s="25">
        <f>(G7/A7)*100</f>
        <v>39.563924423453052</v>
      </c>
      <c r="J7" t="s">
        <v>4</v>
      </c>
    </row>
    <row r="8" spans="1:12" ht="15.75">
      <c r="A8" t="s">
        <v>5</v>
      </c>
      <c r="J8" s="24">
        <v>1034826.12</v>
      </c>
      <c r="K8" t="s">
        <v>6</v>
      </c>
    </row>
    <row r="9" spans="1:12">
      <c r="A9" t="s">
        <v>7</v>
      </c>
    </row>
    <row r="10" spans="1:12">
      <c r="A10" s="38" t="s">
        <v>113</v>
      </c>
      <c r="B10" s="71">
        <v>33198.43</v>
      </c>
      <c r="C10" s="61" t="s">
        <v>8</v>
      </c>
      <c r="D10" s="61"/>
      <c r="E10" s="72" t="s">
        <v>112</v>
      </c>
      <c r="F10" s="71">
        <v>35026.22</v>
      </c>
      <c r="G10" s="61" t="s">
        <v>8</v>
      </c>
      <c r="H10" s="61"/>
      <c r="I10" s="73" t="s">
        <v>118</v>
      </c>
      <c r="J10" s="74">
        <v>23539.52</v>
      </c>
      <c r="K10" s="75" t="s">
        <v>8</v>
      </c>
    </row>
    <row r="11" spans="1:12">
      <c r="A11" s="38" t="s">
        <v>114</v>
      </c>
      <c r="B11" s="71">
        <v>31061.69</v>
      </c>
      <c r="C11" s="61" t="s">
        <v>8</v>
      </c>
      <c r="D11" s="61"/>
      <c r="E11" s="72" t="s">
        <v>116</v>
      </c>
      <c r="F11" s="71">
        <v>33952.83</v>
      </c>
      <c r="G11" s="61" t="s">
        <v>8</v>
      </c>
      <c r="H11" s="61"/>
      <c r="I11" s="73" t="s">
        <v>119</v>
      </c>
      <c r="J11" s="74">
        <v>33484.660000000003</v>
      </c>
      <c r="K11" s="75" t="s">
        <v>8</v>
      </c>
    </row>
    <row r="12" spans="1:12">
      <c r="A12" s="38" t="s">
        <v>115</v>
      </c>
      <c r="B12" s="71">
        <v>25426.61</v>
      </c>
      <c r="C12" s="61" t="s">
        <v>8</v>
      </c>
      <c r="D12" s="61"/>
      <c r="E12" s="72" t="s">
        <v>117</v>
      </c>
      <c r="F12" s="71">
        <v>32202.37</v>
      </c>
      <c r="G12" s="61" t="s">
        <v>8</v>
      </c>
      <c r="H12" s="61"/>
      <c r="I12" s="73" t="s">
        <v>120</v>
      </c>
      <c r="J12" s="74">
        <v>33232.36</v>
      </c>
      <c r="K12" s="75" t="s">
        <v>8</v>
      </c>
    </row>
    <row r="13" spans="1:12" ht="15.75">
      <c r="A13" t="s">
        <v>104</v>
      </c>
      <c r="J13" s="68">
        <f>G14+G15+G16+G17</f>
        <v>1034826.12</v>
      </c>
      <c r="K13" s="69" t="s">
        <v>105</v>
      </c>
    </row>
    <row r="14" spans="1:12">
      <c r="A14" s="70" t="s">
        <v>106</v>
      </c>
      <c r="B14" t="s">
        <v>107</v>
      </c>
      <c r="G14" s="7">
        <f>(J8*43.5/100)</f>
        <v>450149.36219999997</v>
      </c>
      <c r="H14" t="s">
        <v>8</v>
      </c>
      <c r="J14" s="2"/>
    </row>
    <row r="15" spans="1:12">
      <c r="A15" s="70" t="s">
        <v>106</v>
      </c>
      <c r="B15" t="s">
        <v>108</v>
      </c>
      <c r="G15" s="7">
        <f>(J8*36.6/100)</f>
        <v>378746.35991999996</v>
      </c>
      <c r="H15" t="s">
        <v>8</v>
      </c>
      <c r="J15" s="2"/>
    </row>
    <row r="16" spans="1:12">
      <c r="A16" s="70" t="s">
        <v>106</v>
      </c>
      <c r="B16" t="s">
        <v>109</v>
      </c>
      <c r="G16" s="7">
        <f>(J8*12.5/100)</f>
        <v>129353.265</v>
      </c>
      <c r="H16" t="s">
        <v>8</v>
      </c>
      <c r="J16" s="2"/>
      <c r="K16" s="6"/>
      <c r="L16" s="57"/>
    </row>
    <row r="17" spans="1:12">
      <c r="A17" s="70" t="s">
        <v>106</v>
      </c>
      <c r="B17" t="s">
        <v>110</v>
      </c>
      <c r="G17" s="7">
        <f>(J8*7.4/100)</f>
        <v>76577.132880000005</v>
      </c>
      <c r="H17" t="s">
        <v>8</v>
      </c>
      <c r="J17" s="2"/>
    </row>
    <row r="18" spans="1:12">
      <c r="B18" s="26"/>
      <c r="C18" s="27"/>
      <c r="D18" s="27"/>
      <c r="E18" s="28"/>
      <c r="F18" s="26"/>
      <c r="G18" s="27"/>
      <c r="H18" s="27"/>
      <c r="I18" s="28"/>
      <c r="J18" s="26"/>
    </row>
    <row r="19" spans="1:12">
      <c r="A19" s="8" t="s">
        <v>24</v>
      </c>
      <c r="G19" s="7">
        <v>32817.599999999999</v>
      </c>
      <c r="H19" t="s">
        <v>9</v>
      </c>
    </row>
    <row r="20" spans="1:12" ht="15.75" thickBot="1">
      <c r="A20" s="101">
        <f>(G19*I7/100)</f>
        <v>12983.930461591128</v>
      </c>
      <c r="B20" s="101"/>
      <c r="C20" t="s">
        <v>11</v>
      </c>
    </row>
    <row r="21" spans="1:12">
      <c r="A21" s="9" t="s">
        <v>2</v>
      </c>
      <c r="B21" s="90" t="s">
        <v>17</v>
      </c>
      <c r="C21" s="91"/>
      <c r="D21" s="91"/>
      <c r="E21" s="91"/>
      <c r="F21" s="91"/>
      <c r="G21" s="91"/>
      <c r="H21" s="92"/>
      <c r="I21" s="9" t="s">
        <v>15</v>
      </c>
      <c r="J21" s="11" t="s">
        <v>14</v>
      </c>
      <c r="K21" s="90" t="s">
        <v>12</v>
      </c>
      <c r="L21" s="92"/>
    </row>
    <row r="22" spans="1:12" ht="15.75" thickBot="1">
      <c r="A22" s="10" t="s">
        <v>10</v>
      </c>
      <c r="B22" s="93"/>
      <c r="C22" s="94"/>
      <c r="D22" s="94"/>
      <c r="E22" s="94"/>
      <c r="F22" s="94"/>
      <c r="G22" s="94"/>
      <c r="H22" s="95"/>
      <c r="I22" s="10" t="s">
        <v>16</v>
      </c>
      <c r="J22" s="12"/>
      <c r="K22" s="96" t="s">
        <v>13</v>
      </c>
      <c r="L22" s="97"/>
    </row>
    <row r="23" spans="1:12">
      <c r="A23" s="76">
        <v>1</v>
      </c>
      <c r="B23" s="81" t="s">
        <v>71</v>
      </c>
      <c r="C23" s="81"/>
      <c r="D23" s="81"/>
      <c r="E23" s="81"/>
      <c r="F23" s="81"/>
      <c r="G23" s="81"/>
      <c r="H23" s="82"/>
      <c r="I23" s="14" t="s">
        <v>23</v>
      </c>
      <c r="J23" s="39">
        <v>1</v>
      </c>
      <c r="K23" s="83">
        <v>17910</v>
      </c>
      <c r="L23" s="84"/>
    </row>
    <row r="24" spans="1:12">
      <c r="A24" s="77">
        <v>2</v>
      </c>
      <c r="B24" s="85" t="s">
        <v>73</v>
      </c>
      <c r="C24" s="85"/>
      <c r="D24" s="85"/>
      <c r="E24" s="85"/>
      <c r="F24" s="85"/>
      <c r="G24" s="85"/>
      <c r="H24" s="98"/>
      <c r="I24" s="14" t="s">
        <v>23</v>
      </c>
      <c r="J24" s="58">
        <v>1</v>
      </c>
      <c r="K24" s="88">
        <f>(13000+32372.69+37325.05+29872+24990)*0.333</f>
        <v>45807.39342</v>
      </c>
      <c r="L24" s="89"/>
    </row>
    <row r="25" spans="1:12">
      <c r="A25" s="77">
        <v>3</v>
      </c>
      <c r="B25" s="85" t="s">
        <v>130</v>
      </c>
      <c r="C25" s="85"/>
      <c r="D25" s="85"/>
      <c r="E25" s="85"/>
      <c r="F25" s="85"/>
      <c r="G25" s="85"/>
      <c r="H25" s="85"/>
      <c r="I25" s="14" t="s">
        <v>23</v>
      </c>
      <c r="J25" s="40">
        <v>2</v>
      </c>
      <c r="K25" s="86">
        <f>530+1800</f>
        <v>2330</v>
      </c>
      <c r="L25" s="87"/>
    </row>
    <row r="26" spans="1:12">
      <c r="A26" s="77">
        <v>4</v>
      </c>
      <c r="B26" s="104" t="s">
        <v>131</v>
      </c>
      <c r="C26" s="104"/>
      <c r="D26" s="104"/>
      <c r="E26" s="104"/>
      <c r="F26" s="104"/>
      <c r="G26" s="104"/>
      <c r="H26" s="105"/>
      <c r="I26" s="53" t="s">
        <v>23</v>
      </c>
      <c r="J26" s="55">
        <v>1</v>
      </c>
      <c r="K26" s="83">
        <f>3670+2700</f>
        <v>6370</v>
      </c>
      <c r="L26" s="84"/>
    </row>
    <row r="27" spans="1:12">
      <c r="A27" s="77">
        <v>5</v>
      </c>
      <c r="B27" s="81" t="s">
        <v>74</v>
      </c>
      <c r="C27" s="81"/>
      <c r="D27" s="81"/>
      <c r="E27" s="81"/>
      <c r="F27" s="81"/>
      <c r="G27" s="81"/>
      <c r="H27" s="82"/>
      <c r="I27" s="14" t="s">
        <v>75</v>
      </c>
      <c r="J27" s="55">
        <v>1</v>
      </c>
      <c r="K27" s="83">
        <f>2225+4000</f>
        <v>6225</v>
      </c>
      <c r="L27" s="84"/>
    </row>
    <row r="28" spans="1:12">
      <c r="A28" s="77">
        <v>6</v>
      </c>
      <c r="B28" s="81" t="s">
        <v>132</v>
      </c>
      <c r="C28" s="81"/>
      <c r="D28" s="81"/>
      <c r="E28" s="81"/>
      <c r="F28" s="81"/>
      <c r="G28" s="81"/>
      <c r="H28" s="82"/>
      <c r="I28" s="14" t="s">
        <v>23</v>
      </c>
      <c r="J28" s="42">
        <v>1</v>
      </c>
      <c r="K28" s="83">
        <f>(420.61+908.74)/3</f>
        <v>443.11666666666662</v>
      </c>
      <c r="L28" s="84"/>
    </row>
    <row r="29" spans="1:12">
      <c r="A29" s="77">
        <v>7</v>
      </c>
      <c r="B29" s="81" t="s">
        <v>76</v>
      </c>
      <c r="C29" s="81"/>
      <c r="D29" s="81"/>
      <c r="E29" s="81"/>
      <c r="F29" s="81"/>
      <c r="G29" s="81"/>
      <c r="H29" s="82"/>
      <c r="I29" s="14" t="s">
        <v>23</v>
      </c>
      <c r="J29" s="43">
        <v>1</v>
      </c>
      <c r="K29" s="88">
        <f>1059.3+181.75</f>
        <v>1241.05</v>
      </c>
      <c r="L29" s="89"/>
    </row>
    <row r="30" spans="1:12">
      <c r="A30" s="77">
        <v>8</v>
      </c>
      <c r="B30" s="81" t="s">
        <v>133</v>
      </c>
      <c r="C30" s="81"/>
      <c r="D30" s="81"/>
      <c r="E30" s="81"/>
      <c r="F30" s="81"/>
      <c r="G30" s="81"/>
      <c r="H30" s="82"/>
      <c r="I30" s="14" t="s">
        <v>75</v>
      </c>
      <c r="J30" s="39">
        <v>1</v>
      </c>
      <c r="K30" s="83">
        <f>19882/3</f>
        <v>6627.333333333333</v>
      </c>
      <c r="L30" s="84"/>
    </row>
    <row r="31" spans="1:12">
      <c r="A31" s="77">
        <v>9</v>
      </c>
      <c r="B31" s="81" t="s">
        <v>84</v>
      </c>
      <c r="C31" s="81"/>
      <c r="D31" s="81"/>
      <c r="E31" s="81"/>
      <c r="F31" s="81"/>
      <c r="G31" s="81"/>
      <c r="H31" s="82"/>
      <c r="I31" s="14" t="s">
        <v>23</v>
      </c>
      <c r="J31" s="64">
        <v>1</v>
      </c>
      <c r="K31" s="83">
        <v>1736</v>
      </c>
      <c r="L31" s="84"/>
    </row>
    <row r="32" spans="1:12">
      <c r="A32" s="77">
        <v>10</v>
      </c>
      <c r="B32" s="81" t="s">
        <v>88</v>
      </c>
      <c r="C32" s="81"/>
      <c r="D32" s="81"/>
      <c r="E32" s="81"/>
      <c r="F32" s="81"/>
      <c r="G32" s="81"/>
      <c r="H32" s="82"/>
      <c r="I32" s="14" t="s">
        <v>23</v>
      </c>
      <c r="J32" s="64">
        <v>1</v>
      </c>
      <c r="K32" s="83">
        <f>(23290+10000)*0.333</f>
        <v>11085.57</v>
      </c>
      <c r="L32" s="84"/>
    </row>
    <row r="33" spans="1:12">
      <c r="A33" s="77">
        <v>11</v>
      </c>
      <c r="B33" s="81" t="s">
        <v>85</v>
      </c>
      <c r="C33" s="81"/>
      <c r="D33" s="81"/>
      <c r="E33" s="81"/>
      <c r="F33" s="81"/>
      <c r="G33" s="81"/>
      <c r="H33" s="82"/>
      <c r="I33" s="14" t="s">
        <v>23</v>
      </c>
      <c r="J33" s="64">
        <v>1</v>
      </c>
      <c r="K33" s="83">
        <f>298.4+363.5</f>
        <v>661.9</v>
      </c>
      <c r="L33" s="84"/>
    </row>
    <row r="34" spans="1:12">
      <c r="A34" s="77">
        <v>12</v>
      </c>
      <c r="B34" s="81" t="s">
        <v>86</v>
      </c>
      <c r="C34" s="81"/>
      <c r="D34" s="81"/>
      <c r="E34" s="81"/>
      <c r="F34" s="81"/>
      <c r="G34" s="81"/>
      <c r="H34" s="82"/>
      <c r="I34" s="14" t="s">
        <v>23</v>
      </c>
      <c r="J34" s="64">
        <v>1</v>
      </c>
      <c r="K34" s="83">
        <f>4100.33+908.73</f>
        <v>5009.0599999999995</v>
      </c>
      <c r="L34" s="84"/>
    </row>
    <row r="35" spans="1:12" ht="15.75" customHeight="1">
      <c r="A35" s="77">
        <v>13</v>
      </c>
      <c r="B35" s="81" t="s">
        <v>134</v>
      </c>
      <c r="C35" s="81"/>
      <c r="D35" s="81"/>
      <c r="E35" s="81"/>
      <c r="F35" s="81"/>
      <c r="G35" s="81"/>
      <c r="H35" s="82"/>
      <c r="I35" s="14" t="s">
        <v>23</v>
      </c>
      <c r="J35" s="64">
        <v>2</v>
      </c>
      <c r="K35" s="83">
        <f>396.24+363.5</f>
        <v>759.74</v>
      </c>
      <c r="L35" s="84"/>
    </row>
    <row r="36" spans="1:12" ht="15.75" customHeight="1">
      <c r="A36" s="77">
        <v>14</v>
      </c>
      <c r="B36" s="81" t="s">
        <v>87</v>
      </c>
      <c r="C36" s="81"/>
      <c r="D36" s="81"/>
      <c r="E36" s="81"/>
      <c r="F36" s="81"/>
      <c r="G36" s="81"/>
      <c r="H36" s="82"/>
      <c r="I36" s="14" t="s">
        <v>23</v>
      </c>
      <c r="J36" s="64">
        <v>1</v>
      </c>
      <c r="K36" s="83">
        <v>100</v>
      </c>
      <c r="L36" s="84"/>
    </row>
    <row r="37" spans="1:12">
      <c r="A37" s="77">
        <v>15</v>
      </c>
      <c r="B37" s="81" t="s">
        <v>79</v>
      </c>
      <c r="C37" s="81"/>
      <c r="D37" s="81"/>
      <c r="E37" s="81"/>
      <c r="F37" s="81"/>
      <c r="G37" s="81"/>
      <c r="H37" s="82"/>
      <c r="I37" s="14" t="s">
        <v>23</v>
      </c>
      <c r="J37" s="47">
        <v>10</v>
      </c>
      <c r="K37" s="83">
        <f>(380*10)</f>
        <v>3800</v>
      </c>
      <c r="L37" s="84"/>
    </row>
    <row r="38" spans="1:12">
      <c r="A38" s="77">
        <v>16</v>
      </c>
      <c r="B38" s="81" t="s">
        <v>80</v>
      </c>
      <c r="C38" s="81"/>
      <c r="D38" s="81"/>
      <c r="E38" s="81"/>
      <c r="F38" s="81"/>
      <c r="G38" s="81"/>
      <c r="H38" s="82"/>
      <c r="I38" s="14" t="s">
        <v>23</v>
      </c>
      <c r="J38" s="47">
        <v>8</v>
      </c>
      <c r="K38" s="83">
        <f>(250*8)</f>
        <v>2000</v>
      </c>
      <c r="L38" s="84"/>
    </row>
    <row r="39" spans="1:12">
      <c r="A39" s="77">
        <v>17</v>
      </c>
      <c r="B39" s="106" t="s">
        <v>77</v>
      </c>
      <c r="C39" s="106"/>
      <c r="D39" s="106"/>
      <c r="E39" s="106"/>
      <c r="F39" s="106"/>
      <c r="G39" s="106"/>
      <c r="H39" s="107"/>
      <c r="I39" s="53" t="s">
        <v>75</v>
      </c>
      <c r="J39" s="55">
        <v>1</v>
      </c>
      <c r="K39" s="88">
        <v>533</v>
      </c>
      <c r="L39" s="89"/>
    </row>
    <row r="40" spans="1:12">
      <c r="A40" s="77">
        <v>18</v>
      </c>
      <c r="B40" s="81" t="s">
        <v>78</v>
      </c>
      <c r="C40" s="81"/>
      <c r="D40" s="81"/>
      <c r="E40" s="81"/>
      <c r="F40" s="81"/>
      <c r="G40" s="81"/>
      <c r="H40" s="82"/>
      <c r="I40" s="14" t="s">
        <v>23</v>
      </c>
      <c r="J40" s="62">
        <v>1</v>
      </c>
      <c r="K40" s="83">
        <f>496*0.333</f>
        <v>165.16800000000001</v>
      </c>
      <c r="L40" s="84"/>
    </row>
    <row r="41" spans="1:12" ht="13.5" customHeight="1">
      <c r="A41" s="77">
        <v>19</v>
      </c>
      <c r="B41" s="132" t="s">
        <v>82</v>
      </c>
      <c r="C41" s="132"/>
      <c r="D41" s="132"/>
      <c r="E41" s="132"/>
      <c r="F41" s="132"/>
      <c r="G41" s="132"/>
      <c r="H41" s="98"/>
      <c r="I41" s="14" t="s">
        <v>83</v>
      </c>
      <c r="J41" s="63">
        <v>8</v>
      </c>
      <c r="K41" s="83">
        <f>1800*8</f>
        <v>14400</v>
      </c>
      <c r="L41" s="84"/>
    </row>
    <row r="42" spans="1:12" ht="13.5" customHeight="1">
      <c r="A42" s="77">
        <v>20</v>
      </c>
      <c r="B42" s="81" t="s">
        <v>81</v>
      </c>
      <c r="C42" s="81"/>
      <c r="D42" s="81"/>
      <c r="E42" s="81"/>
      <c r="F42" s="81"/>
      <c r="G42" s="81"/>
      <c r="H42" s="82"/>
      <c r="I42" s="59" t="s">
        <v>23</v>
      </c>
      <c r="J42" s="60">
        <v>2</v>
      </c>
      <c r="K42" s="88">
        <f>7500*2</f>
        <v>15000</v>
      </c>
      <c r="L42" s="89"/>
    </row>
    <row r="43" spans="1:12">
      <c r="A43" s="14"/>
      <c r="B43" s="85" t="s">
        <v>18</v>
      </c>
      <c r="C43" s="85"/>
      <c r="D43" s="85"/>
      <c r="E43" s="85"/>
      <c r="F43" s="85"/>
      <c r="G43" s="85"/>
      <c r="H43" s="98"/>
      <c r="I43" s="14"/>
      <c r="J43" s="39"/>
      <c r="K43" s="102">
        <f>SUM(K23:L42)</f>
        <v>142204.33142</v>
      </c>
      <c r="L43" s="103"/>
    </row>
    <row r="44" spans="1:12" ht="15.75" thickBot="1">
      <c r="A44" s="14"/>
      <c r="B44" s="133" t="s">
        <v>57</v>
      </c>
      <c r="C44" s="133"/>
      <c r="D44" s="133"/>
      <c r="E44" s="133"/>
      <c r="F44" s="133"/>
      <c r="G44" s="133"/>
      <c r="H44" s="134"/>
      <c r="I44" s="36"/>
      <c r="J44" s="41"/>
      <c r="K44" s="135">
        <f>K43*0.14</f>
        <v>19908.606398800002</v>
      </c>
      <c r="L44" s="136"/>
    </row>
    <row r="45" spans="1:12" ht="16.5" thickBot="1">
      <c r="A45" s="13"/>
      <c r="B45" s="15" t="s">
        <v>19</v>
      </c>
      <c r="C45" s="15"/>
      <c r="D45" s="15"/>
      <c r="E45" s="15"/>
      <c r="F45" s="15"/>
      <c r="G45" s="15"/>
      <c r="H45" s="16"/>
      <c r="I45" s="13"/>
      <c r="J45" s="13"/>
      <c r="K45" s="137">
        <f>SUM(K43,K44)</f>
        <v>162112.93781880001</v>
      </c>
      <c r="L45" s="138"/>
    </row>
    <row r="46" spans="1:12" ht="15.75">
      <c r="A46" s="21"/>
      <c r="B46" s="32"/>
      <c r="C46" s="32"/>
      <c r="D46" s="32"/>
      <c r="E46" s="32"/>
      <c r="F46" s="32"/>
      <c r="G46" s="32"/>
      <c r="H46" s="32"/>
      <c r="I46" s="21"/>
      <c r="J46" s="21"/>
      <c r="K46" s="33"/>
      <c r="L46" s="33"/>
    </row>
    <row r="47" spans="1:12">
      <c r="A47" t="s">
        <v>30</v>
      </c>
    </row>
    <row r="48" spans="1:12">
      <c r="A48" t="s">
        <v>72</v>
      </c>
      <c r="D48" s="2">
        <f>I4</f>
        <v>2014</v>
      </c>
      <c r="E48" t="s">
        <v>31</v>
      </c>
      <c r="G48" s="31">
        <f>K45-G19</f>
        <v>129295.33781880001</v>
      </c>
      <c r="H48" t="s">
        <v>32</v>
      </c>
    </row>
    <row r="49" spans="1:12" ht="15.75" thickBot="1">
      <c r="A49" t="s">
        <v>47</v>
      </c>
      <c r="B49" s="2">
        <f>D48</f>
        <v>2014</v>
      </c>
      <c r="C49" t="s">
        <v>33</v>
      </c>
    </row>
    <row r="50" spans="1:12">
      <c r="A50" s="34" t="s">
        <v>2</v>
      </c>
      <c r="B50" s="117" t="s">
        <v>34</v>
      </c>
      <c r="C50" s="118"/>
      <c r="D50" s="118"/>
      <c r="E50" s="118"/>
      <c r="F50" s="117" t="s">
        <v>20</v>
      </c>
      <c r="G50" s="118"/>
      <c r="H50" s="119"/>
      <c r="I50" s="117" t="s">
        <v>35</v>
      </c>
      <c r="J50" s="118"/>
      <c r="K50" s="118"/>
      <c r="L50" s="119"/>
    </row>
    <row r="51" spans="1:12" ht="15.75" thickBot="1">
      <c r="A51" s="35"/>
      <c r="B51" s="120"/>
      <c r="C51" s="121"/>
      <c r="D51" s="121"/>
      <c r="E51" s="121"/>
      <c r="F51" s="120"/>
      <c r="G51" s="121"/>
      <c r="H51" s="122"/>
      <c r="I51" s="120"/>
      <c r="J51" s="121"/>
      <c r="K51" s="121"/>
      <c r="L51" s="122"/>
    </row>
    <row r="52" spans="1:12" ht="20.25" customHeight="1">
      <c r="A52" s="66" t="s">
        <v>36</v>
      </c>
      <c r="B52" s="123" t="s">
        <v>37</v>
      </c>
      <c r="C52" s="124"/>
      <c r="D52" s="124"/>
      <c r="E52" s="125"/>
      <c r="F52" s="139" t="s">
        <v>91</v>
      </c>
      <c r="G52" s="140"/>
      <c r="H52" s="141"/>
      <c r="I52" s="142" t="s">
        <v>92</v>
      </c>
      <c r="J52" s="143"/>
      <c r="K52" s="143"/>
      <c r="L52" s="144"/>
    </row>
    <row r="53" spans="1:12">
      <c r="A53" s="59" t="s">
        <v>38</v>
      </c>
      <c r="B53" s="108" t="s">
        <v>39</v>
      </c>
      <c r="C53" s="109"/>
      <c r="D53" s="109"/>
      <c r="E53" s="110"/>
      <c r="F53" s="111" t="s">
        <v>93</v>
      </c>
      <c r="G53" s="112"/>
      <c r="H53" s="113"/>
      <c r="I53" s="114" t="s">
        <v>40</v>
      </c>
      <c r="J53" s="115"/>
      <c r="K53" s="115"/>
      <c r="L53" s="116"/>
    </row>
    <row r="54" spans="1:12">
      <c r="A54" s="59" t="s">
        <v>41</v>
      </c>
      <c r="B54" s="108" t="s">
        <v>94</v>
      </c>
      <c r="C54" s="109"/>
      <c r="D54" s="109"/>
      <c r="E54" s="110"/>
      <c r="F54" s="111" t="s">
        <v>95</v>
      </c>
      <c r="G54" s="112"/>
      <c r="H54" s="113"/>
      <c r="I54" s="114" t="s">
        <v>96</v>
      </c>
      <c r="J54" s="115"/>
      <c r="K54" s="115"/>
      <c r="L54" s="116"/>
    </row>
    <row r="55" spans="1:12">
      <c r="A55" s="59" t="s">
        <v>42</v>
      </c>
      <c r="B55" s="108" t="s">
        <v>44</v>
      </c>
      <c r="C55" s="109"/>
      <c r="D55" s="109"/>
      <c r="E55" s="110"/>
      <c r="F55" s="111" t="s">
        <v>97</v>
      </c>
      <c r="G55" s="112"/>
      <c r="H55" s="113"/>
      <c r="I55" s="114" t="s">
        <v>58</v>
      </c>
      <c r="J55" s="115"/>
      <c r="K55" s="115"/>
      <c r="L55" s="116"/>
    </row>
    <row r="56" spans="1:12">
      <c r="A56" s="59" t="s">
        <v>43</v>
      </c>
      <c r="B56" s="108" t="s">
        <v>45</v>
      </c>
      <c r="C56" s="109"/>
      <c r="D56" s="109"/>
      <c r="E56" s="110"/>
      <c r="F56" s="111" t="s">
        <v>98</v>
      </c>
      <c r="G56" s="112"/>
      <c r="H56" s="113"/>
      <c r="I56" s="114" t="s">
        <v>59</v>
      </c>
      <c r="J56" s="115"/>
      <c r="K56" s="115"/>
      <c r="L56" s="116"/>
    </row>
    <row r="57" spans="1:12" ht="15.75" thickBot="1">
      <c r="A57" s="67" t="s">
        <v>99</v>
      </c>
      <c r="B57" s="126" t="s">
        <v>46</v>
      </c>
      <c r="C57" s="127"/>
      <c r="D57" s="127"/>
      <c r="E57" s="128"/>
      <c r="F57" s="129" t="s">
        <v>100</v>
      </c>
      <c r="G57" s="130"/>
      <c r="H57" s="131"/>
      <c r="I57" s="93" t="s">
        <v>60</v>
      </c>
      <c r="J57" s="94"/>
      <c r="K57" s="94"/>
      <c r="L57" s="95"/>
    </row>
    <row r="58" spans="1:12">
      <c r="A58" s="78" t="s">
        <v>121</v>
      </c>
      <c r="B58" s="79">
        <f>I4+1</f>
        <v>2015</v>
      </c>
      <c r="C58" s="27" t="s">
        <v>122</v>
      </c>
      <c r="D58" s="27"/>
      <c r="E58" s="27"/>
      <c r="F58" s="27"/>
      <c r="G58" s="27"/>
      <c r="H58" s="27"/>
    </row>
    <row r="59" spans="1:12">
      <c r="A59" s="65" t="s">
        <v>123</v>
      </c>
      <c r="B59" s="27"/>
      <c r="C59" s="27"/>
      <c r="D59" s="27"/>
      <c r="E59" s="27"/>
      <c r="F59" s="27"/>
      <c r="G59" s="27"/>
      <c r="H59" s="27"/>
    </row>
    <row r="60" spans="1:12">
      <c r="A60" s="81" t="s">
        <v>124</v>
      </c>
      <c r="B60" s="81"/>
      <c r="C60" s="81"/>
      <c r="D60" s="81"/>
      <c r="E60" s="81"/>
      <c r="F60" s="80">
        <f>G79</f>
        <v>19.846039830093094</v>
      </c>
      <c r="G60" s="27" t="s">
        <v>125</v>
      </c>
      <c r="H60" s="27"/>
    </row>
    <row r="61" spans="1:12">
      <c r="A61" s="65" t="s">
        <v>126</v>
      </c>
      <c r="B61" s="27"/>
      <c r="C61" s="27"/>
      <c r="D61" s="27"/>
      <c r="E61" s="27"/>
      <c r="F61" s="27"/>
      <c r="G61" s="27"/>
      <c r="H61" s="27"/>
    </row>
    <row r="62" spans="1:12">
      <c r="A62" s="65" t="s">
        <v>127</v>
      </c>
      <c r="B62" s="27"/>
      <c r="C62" s="27"/>
      <c r="D62" s="27"/>
      <c r="E62" s="27"/>
      <c r="F62" s="27"/>
      <c r="G62" s="27"/>
      <c r="H62" s="27"/>
    </row>
    <row r="63" spans="1:12">
      <c r="A63" s="65" t="s">
        <v>128</v>
      </c>
      <c r="B63" s="27"/>
      <c r="C63" s="27"/>
      <c r="D63" s="27"/>
      <c r="E63" s="27"/>
      <c r="F63" s="27"/>
      <c r="G63" s="27"/>
      <c r="H63" s="27"/>
    </row>
    <row r="64" spans="1:12">
      <c r="A64" s="65" t="s">
        <v>129</v>
      </c>
      <c r="B64" s="27"/>
      <c r="C64" s="27"/>
      <c r="D64" s="27"/>
      <c r="E64" s="27"/>
      <c r="F64" s="27"/>
      <c r="G64" s="27"/>
      <c r="H64" s="27"/>
    </row>
    <row r="65" spans="1:11">
      <c r="A65" s="51" t="s">
        <v>55</v>
      </c>
      <c r="B65" s="2">
        <f>B49+1</f>
        <v>2015</v>
      </c>
      <c r="C65" t="s">
        <v>26</v>
      </c>
    </row>
    <row r="66" spans="1:11">
      <c r="A66" s="29" t="s">
        <v>27</v>
      </c>
    </row>
    <row r="67" spans="1:11">
      <c r="A67" s="54" t="s">
        <v>61</v>
      </c>
      <c r="J67" s="18">
        <v>30000</v>
      </c>
      <c r="K67" t="s">
        <v>8</v>
      </c>
    </row>
    <row r="68" spans="1:11">
      <c r="A68" s="54" t="s">
        <v>62</v>
      </c>
      <c r="J68" s="18">
        <v>1200</v>
      </c>
      <c r="K68" t="s">
        <v>8</v>
      </c>
    </row>
    <row r="69" spans="1:11">
      <c r="A69" s="52" t="s">
        <v>56</v>
      </c>
      <c r="J69" s="18">
        <v>1500</v>
      </c>
      <c r="K69" t="s">
        <v>8</v>
      </c>
    </row>
    <row r="70" spans="1:11">
      <c r="A70" s="54" t="s">
        <v>63</v>
      </c>
      <c r="J70" s="18">
        <v>6000</v>
      </c>
      <c r="K70" t="s">
        <v>8</v>
      </c>
    </row>
    <row r="71" spans="1:11">
      <c r="A71" s="65" t="s">
        <v>135</v>
      </c>
      <c r="J71" s="18">
        <v>5000</v>
      </c>
      <c r="K71" t="s">
        <v>8</v>
      </c>
    </row>
    <row r="72" spans="1:11">
      <c r="A72" s="54" t="s">
        <v>64</v>
      </c>
      <c r="J72" s="18">
        <v>5000</v>
      </c>
      <c r="K72" t="s">
        <v>8</v>
      </c>
    </row>
    <row r="73" spans="1:11">
      <c r="A73" s="54" t="s">
        <v>65</v>
      </c>
      <c r="J73" s="18">
        <v>20000</v>
      </c>
      <c r="K73" t="s">
        <v>8</v>
      </c>
    </row>
    <row r="74" spans="1:11" ht="14.25" customHeight="1">
      <c r="A74" s="65" t="s">
        <v>101</v>
      </c>
      <c r="J74" s="18">
        <v>30000</v>
      </c>
      <c r="K74" t="s">
        <v>8</v>
      </c>
    </row>
    <row r="75" spans="1:11">
      <c r="A75" s="65" t="s">
        <v>102</v>
      </c>
      <c r="J75" s="18">
        <v>300000</v>
      </c>
      <c r="K75" t="s">
        <v>8</v>
      </c>
    </row>
    <row r="76" spans="1:11">
      <c r="A76" s="65" t="s">
        <v>103</v>
      </c>
      <c r="J76" s="18">
        <v>80000</v>
      </c>
      <c r="K76" t="s">
        <v>8</v>
      </c>
    </row>
    <row r="77" spans="1:11">
      <c r="A77" s="23" t="s">
        <v>28</v>
      </c>
      <c r="J77" s="7">
        <f>SUM(J67:J76)</f>
        <v>478700</v>
      </c>
      <c r="K77" s="19" t="s">
        <v>29</v>
      </c>
    </row>
    <row r="78" spans="1:11">
      <c r="A78" s="44" t="s">
        <v>48</v>
      </c>
      <c r="B78" s="21"/>
      <c r="C78" s="21"/>
      <c r="D78" s="21"/>
      <c r="E78" s="21"/>
      <c r="F78" s="21"/>
      <c r="G78" s="21"/>
      <c r="H78" s="46"/>
      <c r="I78" s="21"/>
      <c r="J78" s="37">
        <f>G48</f>
        <v>129295.33781880001</v>
      </c>
    </row>
    <row r="79" spans="1:11">
      <c r="A79" s="54" t="s">
        <v>66</v>
      </c>
      <c r="B79" s="30"/>
      <c r="C79" s="31">
        <f>J77+J78</f>
        <v>607995.33781880001</v>
      </c>
      <c r="D79" s="30" t="s">
        <v>49</v>
      </c>
      <c r="E79" s="48">
        <v>2014</v>
      </c>
      <c r="F79" t="s">
        <v>50</v>
      </c>
      <c r="G79" s="49">
        <f>C79/(E6*4)</f>
        <v>19.846039830093094</v>
      </c>
      <c r="H79" s="50" t="s">
        <v>51</v>
      </c>
      <c r="I79" t="s">
        <v>52</v>
      </c>
    </row>
    <row r="80" spans="1:11">
      <c r="A80" s="44"/>
      <c r="B80" s="30"/>
      <c r="C80" s="31"/>
      <c r="D80" s="30"/>
      <c r="E80" s="48"/>
      <c r="G80" s="49"/>
      <c r="H80" s="50"/>
    </row>
    <row r="81" spans="2:11" ht="34.5" customHeight="1">
      <c r="B81" s="27" t="s">
        <v>22</v>
      </c>
      <c r="C81" s="27"/>
      <c r="D81" s="27"/>
      <c r="E81" s="27"/>
      <c r="F81" s="27"/>
      <c r="G81" s="27"/>
      <c r="H81" s="27"/>
    </row>
    <row r="82" spans="2:11">
      <c r="B82" s="27" t="s">
        <v>89</v>
      </c>
      <c r="C82" s="27"/>
      <c r="D82" s="27"/>
      <c r="E82" s="27"/>
      <c r="F82" s="27"/>
      <c r="G82" s="27"/>
      <c r="H82" s="27"/>
      <c r="I82" t="s">
        <v>90</v>
      </c>
      <c r="K82" s="22" t="s">
        <v>111</v>
      </c>
    </row>
  </sheetData>
  <mergeCells count="78">
    <mergeCell ref="B57:E57"/>
    <mergeCell ref="F57:H57"/>
    <mergeCell ref="I57:L57"/>
    <mergeCell ref="A60:E60"/>
    <mergeCell ref="B41:H41"/>
    <mergeCell ref="K41:L41"/>
    <mergeCell ref="B42:H42"/>
    <mergeCell ref="K42:L42"/>
    <mergeCell ref="B44:H44"/>
    <mergeCell ref="K44:L44"/>
    <mergeCell ref="B43:H43"/>
    <mergeCell ref="K45:L45"/>
    <mergeCell ref="F52:H52"/>
    <mergeCell ref="I52:L52"/>
    <mergeCell ref="B50:E50"/>
    <mergeCell ref="F50:H50"/>
    <mergeCell ref="I50:L50"/>
    <mergeCell ref="B51:E51"/>
    <mergeCell ref="F51:H51"/>
    <mergeCell ref="I51:L51"/>
    <mergeCell ref="B52:E52"/>
    <mergeCell ref="B53:E53"/>
    <mergeCell ref="F53:H53"/>
    <mergeCell ref="I53:L53"/>
    <mergeCell ref="B56:E56"/>
    <mergeCell ref="F56:H56"/>
    <mergeCell ref="I56:L56"/>
    <mergeCell ref="B55:E55"/>
    <mergeCell ref="F55:H55"/>
    <mergeCell ref="I55:L55"/>
    <mergeCell ref="B54:E54"/>
    <mergeCell ref="F54:H54"/>
    <mergeCell ref="I54:L54"/>
    <mergeCell ref="A2:L2"/>
    <mergeCell ref="A3:L3"/>
    <mergeCell ref="A7:B7"/>
    <mergeCell ref="A20:B20"/>
    <mergeCell ref="K43:L43"/>
    <mergeCell ref="K27:L27"/>
    <mergeCell ref="B27:H27"/>
    <mergeCell ref="B23:H23"/>
    <mergeCell ref="K23:L23"/>
    <mergeCell ref="B26:H26"/>
    <mergeCell ref="K26:L26"/>
    <mergeCell ref="B28:H28"/>
    <mergeCell ref="K28:L28"/>
    <mergeCell ref="B39:H39"/>
    <mergeCell ref="K39:L39"/>
    <mergeCell ref="K37:L37"/>
    <mergeCell ref="B21:H21"/>
    <mergeCell ref="K21:L21"/>
    <mergeCell ref="B22:H22"/>
    <mergeCell ref="K22:L22"/>
    <mergeCell ref="B24:H24"/>
    <mergeCell ref="K24:L24"/>
    <mergeCell ref="B25:H25"/>
    <mergeCell ref="K25:L25"/>
    <mergeCell ref="B38:H38"/>
    <mergeCell ref="K38:L38"/>
    <mergeCell ref="B29:H29"/>
    <mergeCell ref="K29:L29"/>
    <mergeCell ref="B31:H31"/>
    <mergeCell ref="B33:H33"/>
    <mergeCell ref="B34:H34"/>
    <mergeCell ref="B35:H35"/>
    <mergeCell ref="B36:H36"/>
    <mergeCell ref="K31:L31"/>
    <mergeCell ref="K33:L33"/>
    <mergeCell ref="K34:L34"/>
    <mergeCell ref="K35:L35"/>
    <mergeCell ref="K36:L36"/>
    <mergeCell ref="B40:H40"/>
    <mergeCell ref="B30:H30"/>
    <mergeCell ref="K30:L30"/>
    <mergeCell ref="B37:H37"/>
    <mergeCell ref="K40:L40"/>
    <mergeCell ref="B32:H32"/>
    <mergeCell ref="K32:L32"/>
  </mergeCells>
  <pageMargins left="0.54" right="0.17" top="0.22" bottom="0.16" header="0.17" footer="0.16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 год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2015-03-25T14:10:12Z</dcterms:modified>
</cp:coreProperties>
</file>