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3" r:id="rId1"/>
  </sheets>
  <calcPr calcId="152511" iterateDelta="1E-4"/>
</workbook>
</file>

<file path=xl/calcChain.xml><?xml version="1.0" encoding="utf-8"?>
<calcChain xmlns="http://schemas.openxmlformats.org/spreadsheetml/2006/main">
  <c r="K32" i="3" l="1"/>
  <c r="K28" i="3"/>
  <c r="N18" i="3"/>
  <c r="M18" i="3"/>
  <c r="Q17" i="3"/>
  <c r="M17" i="3"/>
  <c r="M16" i="3"/>
  <c r="K16" i="3"/>
  <c r="Q14" i="3"/>
  <c r="K14" i="3"/>
  <c r="M13" i="3"/>
  <c r="N12" i="3"/>
  <c r="Q11" i="3"/>
  <c r="N6" i="3" s="1"/>
  <c r="N5" i="3" s="1"/>
  <c r="O11" i="3"/>
  <c r="N11" i="3"/>
  <c r="M11" i="3"/>
  <c r="K10" i="3"/>
  <c r="O5" i="3"/>
  <c r="Q5" i="3" l="1"/>
  <c r="M23" i="3"/>
</calcChain>
</file>

<file path=xl/sharedStrings.xml><?xml version="1.0" encoding="utf-8"?>
<sst xmlns="http://schemas.openxmlformats.org/spreadsheetml/2006/main" count="55" uniqueCount="54">
  <si>
    <t>Наименование работ (материалы)</t>
  </si>
  <si>
    <t>Всего: (по тарифам).</t>
  </si>
  <si>
    <t xml:space="preserve">          </t>
  </si>
  <si>
    <t>Статьи расхода по содержанию и управлению общим имуществом:</t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</si>
  <si>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</si>
  <si>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</si>
  <si>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</si>
  <si>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</si>
  <si>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</si>
  <si>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Состав работ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</si>
  <si>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</si>
  <si>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</si>
  <si>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</si>
  <si>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</si>
  <si>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</si>
  <si>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</si>
  <si>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</si>
  <si>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</si>
  <si>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</si>
  <si>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</si>
  <si>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</si>
  <si>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Тариф                                  руб/мес</t>
  </si>
  <si>
    <t xml:space="preserve">Начислено </t>
  </si>
  <si>
    <r>
      <t xml:space="preserve">тариф -  </t>
    </r>
    <r>
      <rPr>
        <b/>
        <sz val="11"/>
        <rFont val="Arial Cyr"/>
        <charset val="204"/>
      </rPr>
      <t>20.35 руб/м2</t>
    </r>
  </si>
  <si>
    <t>729 460.00 руб.</t>
  </si>
  <si>
    <t xml:space="preserve"> S общ. - 3 254.60 м2</t>
  </si>
  <si>
    <t>Резерв собственников на 31.12.15г. -</t>
  </si>
  <si>
    <t>Светильники  -                                                          13 750.00 руб.</t>
  </si>
  <si>
    <r>
      <t xml:space="preserve">(+)  </t>
    </r>
    <r>
      <rPr>
        <b/>
        <sz val="11"/>
        <rFont val="Arial Cyr"/>
        <charset val="204"/>
      </rPr>
      <t>32 983.41 руб.</t>
    </r>
  </si>
  <si>
    <t>Затраты по текущему ремонту за Январь-Декабрь 2016г.</t>
  </si>
  <si>
    <t>За Янв.-Декабрь 2016г. по статье текущий ремонт, затраты:</t>
  </si>
  <si>
    <t>Мех.уборка и вывоз снега -                                      14 727.72 руб.</t>
  </si>
  <si>
    <t>Мех.уборка и вывоз снега (Дек.) -                              11 586.70руб.</t>
  </si>
  <si>
    <t>Услуги охраны ОС-                                                    5 996.28.00 руб.</t>
  </si>
  <si>
    <t>93 732.48 руб.</t>
  </si>
  <si>
    <r>
      <t xml:space="preserve">Провайдеры  -           (+) 3 360.00 руб.                                        </t>
    </r>
    <r>
      <rPr>
        <sz val="10"/>
        <rFont val="Arial Cyr"/>
        <charset val="204"/>
      </rPr>
      <t xml:space="preserve"> </t>
    </r>
  </si>
  <si>
    <t>О Т Ч Ё Т    по затратам за период с 01.01.2016г. - 31.12.2016г.  по ул.Баррикад 60/6</t>
  </si>
  <si>
    <t>Задолжность собственников на 31.12.16г. - (-) 15 135.47 руб.</t>
  </si>
  <si>
    <t xml:space="preserve">Управление МКД                                                      </t>
  </si>
  <si>
    <t>Начислено за содержание и текущий ремонт за 2016год всего:</t>
  </si>
  <si>
    <t>в т.ч. Содержание за 2016 год (тариф 17.95 руб/м2)</t>
  </si>
  <si>
    <t>701 040.84 руб.</t>
  </si>
  <si>
    <t>текущий ремонт начислено за 2016г.(тариф 2.40руб/м2)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</si>
  <si>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31.12.2016г.:  </t>
    </r>
    <r>
      <rPr>
        <b/>
        <sz val="10"/>
        <rFont val="Arial Cyr"/>
        <charset val="204"/>
      </rPr>
      <t>118 064.14руб.</t>
    </r>
    <r>
      <rPr>
        <sz val="10"/>
        <rFont val="Arial Cyr"/>
        <charset val="204"/>
      </rPr>
      <t xml:space="preserve">                                          содержание общего имущества  -                     94 503.02 руб.                     Управление МКД -                                              23 561.12 руб.                                                         </t>
    </r>
  </si>
  <si>
    <t>2.40руб/м2                         93 732.48руб.</t>
  </si>
  <si>
    <r>
      <t xml:space="preserve">Задолженность собственников на 31.12.2015г. -        </t>
    </r>
    <r>
      <rPr>
        <b/>
        <sz val="10"/>
        <rFont val="Arial Cyr"/>
        <charset val="204"/>
      </rPr>
      <t>23 308.79 руб.</t>
    </r>
    <r>
      <rPr>
        <sz val="10"/>
        <rFont val="Arial Cyr"/>
        <charset val="204"/>
      </rPr>
      <t xml:space="preserve">                                        Оплачено собственниками в 2016г.                           93 480.15 руб.                                                                             Задолженность собственников на 31.12.2016г. -       </t>
    </r>
    <r>
      <rPr>
        <b/>
        <sz val="10"/>
        <rFont val="Arial Cyr"/>
        <charset val="204"/>
      </rPr>
      <t xml:space="preserve"> 23 561.12 руб.</t>
    </r>
  </si>
  <si>
    <t>8.68 руб/м2                        338 999.14 руб.</t>
  </si>
  <si>
    <t>6.87 руб/м2                           268 309.22 руб.</t>
  </si>
  <si>
    <r>
      <t xml:space="preserve">Задолженность на 31.12.2015г. -                             </t>
    </r>
    <r>
      <rPr>
        <b/>
        <sz val="10"/>
        <rFont val="Arial Cyr"/>
        <charset val="204"/>
      </rPr>
      <t xml:space="preserve">29 092.96 руб.  </t>
    </r>
    <r>
      <rPr>
        <sz val="10"/>
        <rFont val="Arial Cyr"/>
        <charset val="204"/>
      </rPr>
      <t xml:space="preserve">                                                         Оплачено собственниками в 2016г.-                       259 179.29 руб.                                                                                                                              Задолженность собственников на 31.12.16   -          </t>
    </r>
    <r>
      <rPr>
        <b/>
        <sz val="10"/>
        <rFont val="Arial Cyr"/>
        <charset val="204"/>
      </rPr>
      <t>38 222.89 руб.</t>
    </r>
  </si>
  <si>
    <r>
      <t xml:space="preserve">Задолженность на 31.12.2015г. -                        </t>
    </r>
    <r>
      <rPr>
        <b/>
        <sz val="10"/>
        <rFont val="Arial Cyr"/>
        <charset val="204"/>
      </rPr>
      <t xml:space="preserve">32 060.70 руб.  </t>
    </r>
    <r>
      <rPr>
        <sz val="10"/>
        <rFont val="Arial Cyr"/>
        <charset val="204"/>
      </rPr>
      <t xml:space="preserve">                                                Оплачено собственниками в 2015г.- 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314 779.71 руб.                                                                                 Задолженность собственников на 31.12.16г. -      </t>
    </r>
    <r>
      <rPr>
        <b/>
        <sz val="10"/>
        <rFont val="Arial Cyr"/>
        <charset val="204"/>
      </rPr>
      <t>56 280.13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руб.</t>
    </r>
  </si>
  <si>
    <r>
      <t xml:space="preserve">Итого потрачено за Янв.-Дек.2016г.                   </t>
    </r>
    <r>
      <rPr>
        <b/>
        <sz val="11"/>
        <rFont val="Arial Cyr"/>
        <charset val="204"/>
      </rPr>
      <t xml:space="preserve"> 59 331.10 руб.</t>
    </r>
  </si>
  <si>
    <t>материалы                                                                 13 270.40 руб.</t>
  </si>
  <si>
    <t>Резерв собственников на 31.12.16г. при 100% оплате -                           (+)70 744.79 руб.</t>
  </si>
  <si>
    <r>
      <rPr>
        <b/>
        <sz val="11"/>
        <rFont val="Arial Cyr"/>
        <charset val="204"/>
      </rPr>
      <t xml:space="preserve">Тариф  </t>
    </r>
    <r>
      <rPr>
        <sz val="11"/>
        <rFont val="Arial Cyr"/>
        <charset val="204"/>
      </rPr>
      <t xml:space="preserve">                           </t>
    </r>
    <r>
      <rPr>
        <sz val="10"/>
        <rFont val="Arial Cyr"/>
        <charset val="204"/>
      </rPr>
      <t>руб/м2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</si>
</sst>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1" fillId="0" borderId="0" xfId="1"/>
    <xf numFmtId="2" fontId="1" fillId="0" borderId="0" xfId="1" applyNumberFormat="1"/>
    <xf numFmtId="0" fontId="1" fillId="2" borderId="0" xfId="1" applyFill="1"/>
    <xf numFmtId="0" fontId="1" fillId="3" borderId="0" xfId="1" applyFill="1"/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2" borderId="0" xfId="1" applyFont="1" applyFill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26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38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38" xfId="1" applyFill="1" applyBorder="1" applyAlignment="1">
      <alignment horizontal="center" vertical="top" wrapText="1"/>
    </xf>
    <xf numFmtId="0" fontId="3" fillId="0" borderId="9" xfId="1" applyFont="1" applyBorder="1" applyAlignment="1">
      <alignment horizontal="center" wrapText="1"/>
    </xf>
    <xf numFmtId="0" fontId="6" fillId="0" borderId="9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4" xfId="1" applyNumberFormat="1" applyFill="1" applyBorder="1" applyAlignment="1">
      <alignment horizontal="left" vertical="center" wrapText="1"/>
    </xf>
    <xf numFmtId="0" fontId="1" fillId="2" borderId="15" xfId="1" applyNumberFormat="1" applyFill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1" fillId="2" borderId="35" xfId="1" applyFill="1" applyBorder="1" applyAlignment="1">
      <alignment horizontal="center" vertical="center" wrapText="1"/>
    </xf>
    <xf numFmtId="0" fontId="1" fillId="2" borderId="36" xfId="1" applyFill="1" applyBorder="1" applyAlignment="1">
      <alignment vertical="center" wrapText="1"/>
    </xf>
    <xf numFmtId="0" fontId="1" fillId="2" borderId="37" xfId="1" applyFont="1" applyFill="1" applyBorder="1" applyAlignment="1">
      <alignment vertical="center" wrapText="1"/>
    </xf>
    <xf numFmtId="0" fontId="1" fillId="2" borderId="42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6" fillId="2" borderId="33" xfId="1" applyFont="1" applyFill="1" applyBorder="1" applyAlignment="1">
      <alignment vertical="center" wrapText="1"/>
    </xf>
    <xf numFmtId="0" fontId="6" fillId="2" borderId="34" xfId="1" applyFont="1" applyFill="1" applyBorder="1" applyAlignment="1">
      <alignment vertical="center" wrapText="1"/>
    </xf>
    <xf numFmtId="0" fontId="6" fillId="2" borderId="40" xfId="1" applyFont="1" applyFill="1" applyBorder="1" applyAlignment="1">
      <alignment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vertical="center" wrapText="1"/>
    </xf>
    <xf numFmtId="0" fontId="1" fillId="2" borderId="23" xfId="1" applyFont="1" applyFill="1" applyBorder="1" applyAlignment="1">
      <alignment vertical="center" wrapText="1"/>
    </xf>
    <xf numFmtId="0" fontId="1" fillId="2" borderId="24" xfId="1" applyFont="1" applyFill="1" applyBorder="1" applyAlignment="1">
      <alignment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" fillId="0" borderId="14" xfId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2" borderId="41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2" fontId="1" fillId="2" borderId="0" xfId="1" applyNumberFormat="1" applyFill="1" applyAlignment="1">
      <alignment horizont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" fillId="2" borderId="33" xfId="1" applyFill="1" applyBorder="1" applyAlignment="1">
      <alignment vertical="center" wrapText="1"/>
    </xf>
    <xf numFmtId="0" fontId="1" fillId="2" borderId="34" xfId="1" applyFill="1" applyBorder="1" applyAlignment="1">
      <alignment vertical="center" wrapText="1"/>
    </xf>
    <xf numFmtId="0" fontId="1" fillId="2" borderId="35" xfId="1" applyFill="1" applyBorder="1" applyAlignment="1">
      <alignment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1" fillId="2" borderId="4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46" xfId="1" applyFill="1" applyBorder="1" applyAlignment="1">
      <alignment horizontal="center" vertical="top" wrapText="1"/>
    </xf>
    <xf numFmtId="0" fontId="1" fillId="2" borderId="47" xfId="1" applyFill="1" applyBorder="1" applyAlignment="1">
      <alignment horizontal="center" vertical="top" wrapText="1"/>
    </xf>
    <xf numFmtId="0" fontId="1" fillId="2" borderId="48" xfId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4" fillId="2" borderId="49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E25" sqref="E25:E35"/>
    </sheetView>
  </sheetViews>
  <sheetFormatPr defaultRowHeight="12.75" x14ac:dyDescent="0.2"/>
  <cols>
    <col min="1" max="2" width="9.140625" style="1"/>
    <col min="3" max="3" width="14.28515625" style="1" customWidth="1"/>
    <col min="4" max="4" width="25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3.5" customHeight="1" x14ac:dyDescent="0.2">
      <c r="A2" s="74" t="s">
        <v>36</v>
      </c>
      <c r="B2" s="74"/>
      <c r="C2" s="74"/>
      <c r="D2" s="74"/>
      <c r="E2" s="74"/>
      <c r="F2" s="74"/>
      <c r="G2" s="74"/>
      <c r="H2" s="74"/>
      <c r="I2" s="74"/>
      <c r="J2" s="74"/>
      <c r="K2" s="19"/>
      <c r="L2" s="3"/>
    </row>
    <row r="3" spans="1:17" ht="15.75" customHeight="1" x14ac:dyDescent="0.2">
      <c r="A3" s="75" t="s">
        <v>25</v>
      </c>
      <c r="B3" s="76"/>
      <c r="C3" s="76"/>
      <c r="D3" s="76"/>
      <c r="E3" s="76"/>
      <c r="F3" s="76"/>
      <c r="G3" s="76"/>
      <c r="H3" s="76"/>
      <c r="I3" s="76"/>
      <c r="J3" s="76"/>
      <c r="K3" s="20"/>
      <c r="L3" s="3"/>
    </row>
    <row r="4" spans="1:17" ht="18" customHeight="1" thickBot="1" x14ac:dyDescent="0.25">
      <c r="A4" s="89" t="s">
        <v>23</v>
      </c>
      <c r="B4" s="89"/>
      <c r="C4" s="89"/>
      <c r="D4" s="89"/>
      <c r="E4" s="89"/>
      <c r="F4" s="89"/>
      <c r="G4" s="89"/>
      <c r="H4" s="89"/>
      <c r="I4" s="89"/>
      <c r="J4" s="89"/>
      <c r="K4" s="4"/>
      <c r="L4" s="3"/>
    </row>
    <row r="5" spans="1:17" ht="15" customHeight="1" thickBot="1" x14ac:dyDescent="0.45">
      <c r="A5" s="77" t="s">
        <v>39</v>
      </c>
      <c r="B5" s="78"/>
      <c r="C5" s="78"/>
      <c r="D5" s="78"/>
      <c r="E5" s="79"/>
      <c r="F5" s="80" t="s">
        <v>24</v>
      </c>
      <c r="G5" s="81"/>
      <c r="H5" s="81"/>
      <c r="I5" s="81"/>
      <c r="J5" s="82"/>
      <c r="K5" s="9"/>
      <c r="L5" s="5" t="s">
        <v>2</v>
      </c>
      <c r="N5" s="1" t="e">
        <f>N6+#REF!</f>
        <v>#REF!</v>
      </c>
      <c r="O5" s="1">
        <f>2.18+2.08+10.92+0.24+0.42+1.17</f>
        <v>17.009999999999998</v>
      </c>
      <c r="Q5" s="2" t="e">
        <f>Q11+Q14+Q17+#REF!+#REF!+#REF!</f>
        <v>#REF!</v>
      </c>
    </row>
    <row r="6" spans="1:17" ht="21" customHeight="1" x14ac:dyDescent="0.2">
      <c r="A6" s="83" t="s">
        <v>40</v>
      </c>
      <c r="B6" s="84"/>
      <c r="C6" s="84"/>
      <c r="D6" s="84"/>
      <c r="E6" s="85"/>
      <c r="F6" s="86" t="s">
        <v>41</v>
      </c>
      <c r="G6" s="87"/>
      <c r="H6" s="87"/>
      <c r="I6" s="87"/>
      <c r="J6" s="88"/>
      <c r="K6" s="9"/>
      <c r="L6" s="3"/>
      <c r="N6" s="2" t="e">
        <f>Q11+Q14+Q17+#REF!+#REF!</f>
        <v>#REF!</v>
      </c>
    </row>
    <row r="7" spans="1:17" ht="22.5" customHeight="1" thickBot="1" x14ac:dyDescent="0.25">
      <c r="A7" s="71" t="s">
        <v>42</v>
      </c>
      <c r="B7" s="72"/>
      <c r="C7" s="72"/>
      <c r="D7" s="72"/>
      <c r="E7" s="73"/>
      <c r="F7" s="60" t="s">
        <v>34</v>
      </c>
      <c r="G7" s="61"/>
      <c r="H7" s="61"/>
      <c r="I7" s="61"/>
      <c r="J7" s="62"/>
      <c r="K7" s="9"/>
      <c r="L7" s="3"/>
      <c r="N7" s="2"/>
    </row>
    <row r="8" spans="1:17" ht="48" customHeight="1" thickBot="1" x14ac:dyDescent="0.25">
      <c r="A8" s="65" t="s">
        <v>3</v>
      </c>
      <c r="B8" s="66"/>
      <c r="C8" s="67"/>
      <c r="D8" s="15" t="s">
        <v>9</v>
      </c>
      <c r="E8" s="15" t="s">
        <v>21</v>
      </c>
      <c r="F8" s="68" t="s">
        <v>43</v>
      </c>
      <c r="G8" s="69"/>
      <c r="H8" s="69"/>
      <c r="I8" s="69"/>
      <c r="J8" s="70"/>
      <c r="K8" s="10"/>
      <c r="L8" s="3"/>
      <c r="M8" s="90"/>
      <c r="N8" s="90"/>
      <c r="O8" s="90"/>
      <c r="P8" s="90"/>
      <c r="Q8" s="90"/>
    </row>
    <row r="9" spans="1:17" ht="37.5" customHeight="1" thickBot="1" x14ac:dyDescent="0.25">
      <c r="A9" s="138" t="s">
        <v>4</v>
      </c>
      <c r="B9" s="139"/>
      <c r="C9" s="139"/>
      <c r="D9" s="139"/>
      <c r="E9" s="127"/>
      <c r="F9" s="127"/>
      <c r="G9" s="127"/>
      <c r="H9" s="127"/>
      <c r="I9" s="127"/>
      <c r="J9" s="128"/>
      <c r="K9" s="10"/>
      <c r="L9" s="3"/>
      <c r="M9" s="21"/>
      <c r="N9" s="21"/>
      <c r="O9" s="21"/>
      <c r="P9" s="21"/>
      <c r="Q9" s="21"/>
    </row>
    <row r="10" spans="1:17" ht="12" customHeight="1" x14ac:dyDescent="0.2">
      <c r="A10" s="95" t="s">
        <v>5</v>
      </c>
      <c r="B10" s="96"/>
      <c r="C10" s="97"/>
      <c r="D10" s="132" t="s">
        <v>8</v>
      </c>
      <c r="E10" s="140" t="s">
        <v>46</v>
      </c>
      <c r="F10" s="103" t="s">
        <v>49</v>
      </c>
      <c r="G10" s="104"/>
      <c r="H10" s="104"/>
      <c r="I10" s="104"/>
      <c r="J10" s="105"/>
      <c r="K10" s="8">
        <f>234635.33+23168.6-228090.11</f>
        <v>29713.820000000007</v>
      </c>
      <c r="L10" s="3"/>
    </row>
    <row r="11" spans="1:17" ht="26.25" customHeight="1" x14ac:dyDescent="0.2">
      <c r="A11" s="91"/>
      <c r="B11" s="92"/>
      <c r="C11" s="93"/>
      <c r="D11" s="94"/>
      <c r="E11" s="141"/>
      <c r="F11" s="106"/>
      <c r="G11" s="63"/>
      <c r="H11" s="63"/>
      <c r="I11" s="63"/>
      <c r="J11" s="64"/>
      <c r="K11" s="8"/>
      <c r="L11" s="3"/>
      <c r="M11" s="2">
        <f>3.68*5313.3*12</f>
        <v>234635.32800000004</v>
      </c>
      <c r="N11" s="6">
        <f>109743.82+104709.7+549725.9+12081.89+21143.3+37252.49+58899.2</f>
        <v>893556.3</v>
      </c>
      <c r="O11" s="1">
        <f>2.25*3143.5*12</f>
        <v>84874.5</v>
      </c>
      <c r="Q11" s="1">
        <f>2.2*3093.4*12</f>
        <v>81665.760000000009</v>
      </c>
    </row>
    <row r="12" spans="1:17" ht="154.5" customHeight="1" thickBot="1" x14ac:dyDescent="0.25">
      <c r="A12" s="129"/>
      <c r="B12" s="130"/>
      <c r="C12" s="131"/>
      <c r="D12" s="98"/>
      <c r="E12" s="141"/>
      <c r="F12" s="106"/>
      <c r="G12" s="63"/>
      <c r="H12" s="63"/>
      <c r="I12" s="63"/>
      <c r="J12" s="64"/>
      <c r="K12" s="8"/>
      <c r="L12" s="3"/>
      <c r="M12" s="2"/>
      <c r="N12" s="2">
        <f>893556.3-58899.2</f>
        <v>834657.10000000009</v>
      </c>
    </row>
    <row r="13" spans="1:17" ht="15" customHeight="1" x14ac:dyDescent="0.2">
      <c r="A13" s="110" t="s">
        <v>6</v>
      </c>
      <c r="B13" s="104"/>
      <c r="C13" s="105"/>
      <c r="D13" s="135" t="s">
        <v>10</v>
      </c>
      <c r="E13" s="141"/>
      <c r="F13" s="106"/>
      <c r="G13" s="63"/>
      <c r="H13" s="63"/>
      <c r="I13" s="63"/>
      <c r="J13" s="64"/>
      <c r="K13" s="8"/>
      <c r="L13" s="3"/>
      <c r="M13" s="2">
        <f>4.17*5313.3*12</f>
        <v>265877.53200000001</v>
      </c>
      <c r="N13" s="2"/>
    </row>
    <row r="14" spans="1:17" ht="19.5" customHeight="1" x14ac:dyDescent="0.2">
      <c r="A14" s="133"/>
      <c r="B14" s="63"/>
      <c r="C14" s="64"/>
      <c r="D14" s="136"/>
      <c r="E14" s="141"/>
      <c r="F14" s="106"/>
      <c r="G14" s="63"/>
      <c r="H14" s="63"/>
      <c r="I14" s="63"/>
      <c r="J14" s="64"/>
      <c r="K14" s="8">
        <f>265877.53+33755.94-257974.1</f>
        <v>41659.370000000024</v>
      </c>
      <c r="L14" s="3"/>
      <c r="Q14" s="1">
        <f>2.08*3093.4*12</f>
        <v>77211.26400000001</v>
      </c>
    </row>
    <row r="15" spans="1:17" ht="187.5" customHeight="1" thickBot="1" x14ac:dyDescent="0.25">
      <c r="A15" s="134"/>
      <c r="B15" s="108"/>
      <c r="C15" s="109"/>
      <c r="D15" s="137"/>
      <c r="E15" s="141"/>
      <c r="F15" s="106"/>
      <c r="G15" s="63"/>
      <c r="H15" s="63"/>
      <c r="I15" s="63"/>
      <c r="J15" s="64"/>
      <c r="K15" s="8"/>
      <c r="L15" s="3"/>
      <c r="N15" s="7"/>
    </row>
    <row r="16" spans="1:17" ht="240.75" customHeight="1" thickBot="1" x14ac:dyDescent="0.25">
      <c r="A16" s="143" t="s">
        <v>7</v>
      </c>
      <c r="B16" s="144"/>
      <c r="C16" s="144"/>
      <c r="D16" s="22" t="s">
        <v>16</v>
      </c>
      <c r="E16" s="142"/>
      <c r="F16" s="106"/>
      <c r="G16" s="63"/>
      <c r="H16" s="63"/>
      <c r="I16" s="63"/>
      <c r="J16" s="64"/>
      <c r="K16" s="17">
        <f>527291.89+65424.49-463563.41</f>
        <v>129152.97000000003</v>
      </c>
      <c r="L16" s="3"/>
      <c r="M16" s="1">
        <f>0.85*5313.3*12</f>
        <v>54195.66</v>
      </c>
    </row>
    <row r="17" spans="1:17" ht="27" customHeight="1" thickBot="1" x14ac:dyDescent="0.25">
      <c r="A17" s="126" t="s">
        <v>11</v>
      </c>
      <c r="B17" s="127"/>
      <c r="C17" s="127"/>
      <c r="D17" s="127"/>
      <c r="E17" s="127"/>
      <c r="F17" s="127"/>
      <c r="G17" s="127"/>
      <c r="H17" s="127"/>
      <c r="I17" s="127"/>
      <c r="J17" s="128"/>
      <c r="K17" s="17"/>
      <c r="L17" s="3"/>
      <c r="M17" s="1">
        <f>1.23*5313.3*12</f>
        <v>78424.308000000005</v>
      </c>
      <c r="Q17" s="1">
        <f>12.62*3093.4*12</f>
        <v>468464.49599999998</v>
      </c>
    </row>
    <row r="18" spans="1:17" ht="90" customHeight="1" thickBot="1" x14ac:dyDescent="0.25">
      <c r="A18" s="110" t="s">
        <v>12</v>
      </c>
      <c r="B18" s="111"/>
      <c r="C18" s="112"/>
      <c r="D18" s="23" t="s">
        <v>13</v>
      </c>
      <c r="E18" s="100" t="s">
        <v>47</v>
      </c>
      <c r="F18" s="103" t="s">
        <v>48</v>
      </c>
      <c r="G18" s="104"/>
      <c r="H18" s="104"/>
      <c r="I18" s="104"/>
      <c r="J18" s="105"/>
      <c r="K18" s="17"/>
      <c r="L18" s="3"/>
      <c r="M18" s="2">
        <f>6.19*5313.3*12</f>
        <v>394671.92400000006</v>
      </c>
      <c r="N18" s="2" t="e">
        <f>D10+D13+#REF!+#REF!+#REF!+#REF!</f>
        <v>#VALUE!</v>
      </c>
    </row>
    <row r="19" spans="1:17" ht="186.75" customHeight="1" thickBot="1" x14ac:dyDescent="0.25">
      <c r="A19" s="110" t="s">
        <v>14</v>
      </c>
      <c r="B19" s="111"/>
      <c r="C19" s="113"/>
      <c r="D19" s="18" t="s">
        <v>15</v>
      </c>
      <c r="E19" s="101"/>
      <c r="F19" s="106"/>
      <c r="G19" s="63"/>
      <c r="H19" s="63"/>
      <c r="I19" s="63"/>
      <c r="J19" s="64"/>
      <c r="K19" s="17"/>
      <c r="L19" s="3"/>
      <c r="M19" s="2"/>
      <c r="N19" s="2"/>
    </row>
    <row r="20" spans="1:17" ht="198.75" customHeight="1" thickBot="1" x14ac:dyDescent="0.25">
      <c r="A20" s="117" t="s">
        <v>19</v>
      </c>
      <c r="B20" s="118"/>
      <c r="C20" s="119"/>
      <c r="D20" s="24" t="s">
        <v>20</v>
      </c>
      <c r="E20" s="101"/>
      <c r="F20" s="106"/>
      <c r="G20" s="63"/>
      <c r="H20" s="63"/>
      <c r="I20" s="63"/>
      <c r="J20" s="64"/>
      <c r="K20" s="17"/>
      <c r="L20" s="3"/>
      <c r="M20" s="2"/>
      <c r="N20" s="2"/>
    </row>
    <row r="21" spans="1:17" ht="112.5" customHeight="1" thickBot="1" x14ac:dyDescent="0.25">
      <c r="A21" s="114" t="s">
        <v>17</v>
      </c>
      <c r="B21" s="115"/>
      <c r="C21" s="116"/>
      <c r="D21" s="22" t="s">
        <v>18</v>
      </c>
      <c r="E21" s="102"/>
      <c r="F21" s="107"/>
      <c r="G21" s="108"/>
      <c r="H21" s="108"/>
      <c r="I21" s="108"/>
      <c r="J21" s="109"/>
      <c r="K21" s="17"/>
      <c r="L21" s="3"/>
      <c r="M21" s="2"/>
      <c r="N21" s="2"/>
    </row>
    <row r="22" spans="1:17" ht="42" customHeight="1" thickBot="1" x14ac:dyDescent="0.25">
      <c r="A22" s="120" t="s">
        <v>38</v>
      </c>
      <c r="B22" s="121"/>
      <c r="C22" s="121"/>
      <c r="D22" s="122"/>
      <c r="E22" s="28" t="s">
        <v>44</v>
      </c>
      <c r="F22" s="123" t="s">
        <v>45</v>
      </c>
      <c r="G22" s="124"/>
      <c r="H22" s="124"/>
      <c r="I22" s="124"/>
      <c r="J22" s="125"/>
      <c r="K22" s="8"/>
      <c r="L22" s="3"/>
    </row>
    <row r="23" spans="1:17" ht="30" customHeight="1" thickBot="1" x14ac:dyDescent="0.25">
      <c r="A23" s="53" t="s">
        <v>29</v>
      </c>
      <c r="B23" s="54"/>
      <c r="C23" s="54"/>
      <c r="D23" s="54"/>
      <c r="E23" s="54"/>
      <c r="F23" s="54"/>
      <c r="G23" s="54"/>
      <c r="H23" s="54"/>
      <c r="I23" s="54"/>
      <c r="J23" s="55"/>
      <c r="K23" s="11"/>
      <c r="L23" s="3"/>
      <c r="M23" s="99">
        <f>SUM(M11:M21)</f>
        <v>1027804.7520000001</v>
      </c>
    </row>
    <row r="24" spans="1:17" s="3" customFormat="1" ht="35.25" customHeight="1" thickBot="1" x14ac:dyDescent="0.25">
      <c r="A24" s="56"/>
      <c r="B24" s="57"/>
      <c r="C24" s="57"/>
      <c r="D24" s="25" t="s">
        <v>53</v>
      </c>
      <c r="E24" s="26" t="s">
        <v>22</v>
      </c>
      <c r="F24" s="58" t="s">
        <v>0</v>
      </c>
      <c r="G24" s="58"/>
      <c r="H24" s="58"/>
      <c r="I24" s="58"/>
      <c r="J24" s="59"/>
      <c r="K24" s="11"/>
      <c r="M24" s="99"/>
    </row>
    <row r="25" spans="1:17" ht="23.25" customHeight="1" thickBot="1" x14ac:dyDescent="0.25">
      <c r="A25" s="29" t="s">
        <v>1</v>
      </c>
      <c r="B25" s="30"/>
      <c r="C25" s="31"/>
      <c r="D25" s="38">
        <v>2.4</v>
      </c>
      <c r="E25" s="41" t="s">
        <v>34</v>
      </c>
      <c r="F25" s="44" t="s">
        <v>26</v>
      </c>
      <c r="G25" s="44"/>
      <c r="H25" s="44"/>
      <c r="I25" s="44"/>
      <c r="J25" s="27" t="s">
        <v>28</v>
      </c>
      <c r="K25" s="12"/>
      <c r="L25" s="3"/>
      <c r="M25" s="99"/>
    </row>
    <row r="26" spans="1:17" ht="18.75" customHeight="1" thickBot="1" x14ac:dyDescent="0.25">
      <c r="A26" s="32"/>
      <c r="B26" s="33"/>
      <c r="C26" s="34"/>
      <c r="D26" s="39"/>
      <c r="E26" s="42"/>
      <c r="F26" s="45" t="s">
        <v>35</v>
      </c>
      <c r="G26" s="45"/>
      <c r="H26" s="45"/>
      <c r="I26" s="45"/>
      <c r="J26" s="46"/>
      <c r="K26" s="13"/>
      <c r="L26" s="3"/>
    </row>
    <row r="27" spans="1:17" ht="15.75" customHeight="1" thickBot="1" x14ac:dyDescent="0.25">
      <c r="A27" s="32"/>
      <c r="B27" s="33"/>
      <c r="C27" s="34"/>
      <c r="D27" s="39"/>
      <c r="E27" s="42"/>
      <c r="F27" s="47" t="s">
        <v>30</v>
      </c>
      <c r="G27" s="47"/>
      <c r="H27" s="47"/>
      <c r="I27" s="47"/>
      <c r="J27" s="48"/>
      <c r="K27" s="16"/>
      <c r="L27" s="3"/>
    </row>
    <row r="28" spans="1:17" ht="15" customHeight="1" x14ac:dyDescent="0.2">
      <c r="A28" s="32"/>
      <c r="B28" s="33"/>
      <c r="C28" s="34"/>
      <c r="D28" s="39"/>
      <c r="E28" s="42"/>
      <c r="F28" s="49" t="s">
        <v>31</v>
      </c>
      <c r="G28" s="49"/>
      <c r="H28" s="49"/>
      <c r="I28" s="49"/>
      <c r="J28" s="50"/>
      <c r="K28" s="14">
        <f>2548.8+3600</f>
        <v>6148.8</v>
      </c>
      <c r="L28" s="3"/>
    </row>
    <row r="29" spans="1:17" ht="17.25" customHeight="1" x14ac:dyDescent="0.2">
      <c r="A29" s="32"/>
      <c r="B29" s="33"/>
      <c r="C29" s="34"/>
      <c r="D29" s="39"/>
      <c r="E29" s="42"/>
      <c r="F29" s="49" t="s">
        <v>33</v>
      </c>
      <c r="G29" s="49"/>
      <c r="H29" s="49"/>
      <c r="I29" s="49"/>
      <c r="J29" s="50"/>
      <c r="K29" s="16"/>
      <c r="L29" s="3"/>
    </row>
    <row r="30" spans="1:17" ht="24" customHeight="1" x14ac:dyDescent="0.2">
      <c r="A30" s="32"/>
      <c r="B30" s="33"/>
      <c r="C30" s="34"/>
      <c r="D30" s="39"/>
      <c r="E30" s="42"/>
      <c r="F30" s="49" t="s">
        <v>32</v>
      </c>
      <c r="G30" s="49"/>
      <c r="H30" s="49"/>
      <c r="I30" s="49"/>
      <c r="J30" s="50"/>
      <c r="K30" s="16"/>
    </row>
    <row r="31" spans="1:17" ht="31.5" customHeight="1" x14ac:dyDescent="0.2">
      <c r="A31" s="32"/>
      <c r="B31" s="33"/>
      <c r="C31" s="34"/>
      <c r="D31" s="39"/>
      <c r="E31" s="42"/>
      <c r="F31" s="49" t="s">
        <v>27</v>
      </c>
      <c r="G31" s="49"/>
      <c r="H31" s="49"/>
      <c r="I31" s="49"/>
      <c r="J31" s="50"/>
      <c r="K31" s="17"/>
    </row>
    <row r="32" spans="1:17" ht="30.75" customHeight="1" thickBot="1" x14ac:dyDescent="0.25">
      <c r="A32" s="32"/>
      <c r="B32" s="33"/>
      <c r="C32" s="34"/>
      <c r="D32" s="39"/>
      <c r="E32" s="42"/>
      <c r="F32" s="51" t="s">
        <v>51</v>
      </c>
      <c r="G32" s="51"/>
      <c r="H32" s="51"/>
      <c r="I32" s="51"/>
      <c r="J32" s="52"/>
      <c r="K32" s="17">
        <f>76511.52+87263.2+6148.8+12600-46098.78</f>
        <v>136424.74</v>
      </c>
    </row>
    <row r="33" spans="1:10" ht="15.75" customHeight="1" thickBot="1" x14ac:dyDescent="0.25">
      <c r="A33" s="32"/>
      <c r="B33" s="33"/>
      <c r="C33" s="34"/>
      <c r="D33" s="39"/>
      <c r="E33" s="42"/>
      <c r="F33" s="47" t="s">
        <v>50</v>
      </c>
      <c r="G33" s="47"/>
      <c r="H33" s="47"/>
      <c r="I33" s="47"/>
      <c r="J33" s="48"/>
    </row>
    <row r="34" spans="1:10" ht="30" customHeight="1" thickBot="1" x14ac:dyDescent="0.25">
      <c r="A34" s="32"/>
      <c r="B34" s="33"/>
      <c r="C34" s="34"/>
      <c r="D34" s="39"/>
      <c r="E34" s="42"/>
      <c r="F34" s="47" t="s">
        <v>52</v>
      </c>
      <c r="G34" s="47"/>
      <c r="H34" s="47"/>
      <c r="I34" s="47"/>
      <c r="J34" s="48"/>
    </row>
    <row r="35" spans="1:10" ht="18" customHeight="1" thickBot="1" x14ac:dyDescent="0.25">
      <c r="A35" s="35"/>
      <c r="B35" s="36"/>
      <c r="C35" s="37"/>
      <c r="D35" s="40"/>
      <c r="E35" s="43"/>
      <c r="F35" s="47" t="s">
        <v>37</v>
      </c>
      <c r="G35" s="47"/>
      <c r="H35" s="47"/>
      <c r="I35" s="47"/>
      <c r="J35" s="48"/>
    </row>
  </sheetData>
  <mergeCells count="47">
    <mergeCell ref="A17:J17"/>
    <mergeCell ref="A6:E6"/>
    <mergeCell ref="F6:J6"/>
    <mergeCell ref="A2:J2"/>
    <mergeCell ref="A3:J3"/>
    <mergeCell ref="A4:J4"/>
    <mergeCell ref="A5:E5"/>
    <mergeCell ref="F5:J5"/>
    <mergeCell ref="A10:C12"/>
    <mergeCell ref="D10:D12"/>
    <mergeCell ref="A13:C15"/>
    <mergeCell ref="D13:D15"/>
    <mergeCell ref="A9:J9"/>
    <mergeCell ref="E10:E16"/>
    <mergeCell ref="F10:J16"/>
    <mergeCell ref="A16:C16"/>
    <mergeCell ref="A7:E7"/>
    <mergeCell ref="F7:J7"/>
    <mergeCell ref="F8:J8"/>
    <mergeCell ref="A8:C8"/>
    <mergeCell ref="M8:Q8"/>
    <mergeCell ref="M23:M25"/>
    <mergeCell ref="F31:J31"/>
    <mergeCell ref="F26:J26"/>
    <mergeCell ref="F27:J27"/>
    <mergeCell ref="F28:J28"/>
    <mergeCell ref="F29:J29"/>
    <mergeCell ref="E18:E21"/>
    <mergeCell ref="F18:J21"/>
    <mergeCell ref="A23:J23"/>
    <mergeCell ref="F24:J24"/>
    <mergeCell ref="A18:C18"/>
    <mergeCell ref="A19:C19"/>
    <mergeCell ref="A21:C21"/>
    <mergeCell ref="A20:C20"/>
    <mergeCell ref="A22:D22"/>
    <mergeCell ref="F22:J22"/>
    <mergeCell ref="A24:C24"/>
    <mergeCell ref="A25:C35"/>
    <mergeCell ref="D25:D35"/>
    <mergeCell ref="E25:E35"/>
    <mergeCell ref="F25:I25"/>
    <mergeCell ref="F33:J33"/>
    <mergeCell ref="F34:J34"/>
    <mergeCell ref="F35:J35"/>
    <mergeCell ref="F30:J30"/>
    <mergeCell ref="F32:J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2018-03-13T06:42:51Z</dcterms:modified>
</cp:coreProperties>
</file>