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75" windowHeight="11880"/>
  </bookViews>
  <sheets>
    <sheet name="Рж,1-1" sheetId="1" r:id="rId1"/>
  </sheets>
  <calcPr calcId="124519"/>
</workbook>
</file>

<file path=xl/calcChain.xml><?xml version="1.0" encoding="utf-8"?>
<calcChain xmlns="http://schemas.openxmlformats.org/spreadsheetml/2006/main">
  <c r="K62" i="1"/>
  <c r="F60"/>
  <c r="K59"/>
  <c r="F57"/>
  <c r="K56"/>
  <c r="F54"/>
  <c r="D47"/>
  <c r="M37"/>
  <c r="L35"/>
  <c r="N33"/>
  <c r="N31"/>
  <c r="M24"/>
  <c r="L24"/>
  <c r="M21"/>
  <c r="L21"/>
  <c r="M18"/>
  <c r="L18"/>
  <c r="M16"/>
  <c r="L16"/>
  <c r="D14"/>
  <c r="L12"/>
  <c r="M12" s="1"/>
  <c r="M9"/>
  <c r="L9"/>
  <c r="M5"/>
  <c r="M4"/>
  <c r="L4"/>
</calcChain>
</file>

<file path=xl/sharedStrings.xml><?xml version="1.0" encoding="utf-8"?>
<sst xmlns="http://schemas.openxmlformats.org/spreadsheetml/2006/main" count="65" uniqueCount="64">
  <si>
    <t>О Т Ч Ё Т    по затратам за 2013 год по ул.Ржанова,1/1</t>
  </si>
  <si>
    <t>Sж.п. - 2 517,4 кв.м., S оф.п. - 567,9 кв.м., S общ. - 3 085,30 кв.м.,    тариф  - 19,28 руб. с кв. м  в мес.</t>
  </si>
  <si>
    <t>Начислено за содержание и текущий ремонт за 2013год всего:</t>
  </si>
  <si>
    <t>713 815 руб. 01 коп.</t>
  </si>
  <si>
    <t xml:space="preserve">          </t>
  </si>
  <si>
    <t>в т.ч. Содержание за 2013 год</t>
  </si>
  <si>
    <t>609 408 руб. 46 коп.</t>
  </si>
  <si>
    <t>текущий ремонт(тариф- 2,82 руб./м2) - начислено за 2013г.</t>
  </si>
  <si>
    <t>104 406  руб. 55 коп.</t>
  </si>
  <si>
    <t>Cодержание:</t>
  </si>
  <si>
    <t>тариф</t>
  </si>
  <si>
    <t>начислено по тарифам за 2013 год(руб)</t>
  </si>
  <si>
    <t xml:space="preserve">Лифт, "Иркутск-Сибсервис" </t>
  </si>
  <si>
    <t>89 226 руб. 88 коп.</t>
  </si>
  <si>
    <r>
      <t xml:space="preserve">Задолженность собственников  на 31.12.12      - 11 463 руб. 20 коп.                Оплачено собственниками за 2013г.-               </t>
    </r>
    <r>
      <rPr>
        <sz val="10"/>
        <rFont val="Arial Cyr"/>
        <charset val="204"/>
      </rPr>
      <t>- 84 146 руб. 92коп.                                                                                            Задолженность собственников на 31.12.13       - 16 543 руб. 16 коп.</t>
    </r>
  </si>
  <si>
    <t>ТБО +к/габарит ("Пётр и К")</t>
  </si>
  <si>
    <t>75 898 руб. 38 коп.</t>
  </si>
  <si>
    <r>
      <t xml:space="preserve">Задолженность собственников  на 31.12.12      - 7 382 руб. 72 коп.                Оплачено собственниками за 2013г.-                - </t>
    </r>
    <r>
      <rPr>
        <sz val="10"/>
        <rFont val="Arial Cyr"/>
        <charset val="204"/>
      </rPr>
      <t>69 208 руб. 96 коп.                                                                                                                                       Задолженность собственников на 31.12.13       - 14 072 руб. 14 коп.</t>
    </r>
  </si>
  <si>
    <t>Содержание общего имущества:</t>
  </si>
  <si>
    <t>319 143 руб. 40 коп.</t>
  </si>
  <si>
    <r>
      <t xml:space="preserve">Задолженность собственников  на 31.12.12      - 59 130 руб. 084 коп.                Оплачено собственниками за 2013г.-               - </t>
    </r>
    <r>
      <rPr>
        <sz val="10"/>
        <rFont val="Arial Cyr"/>
        <charset val="204"/>
      </rPr>
      <t>319 101 руб. 85 коп.                                                                                                                                      Задолженность собственников на 31.12.13       - 59 171  руб.67 коп.</t>
    </r>
  </si>
  <si>
    <t>Общедомовые приборы.</t>
  </si>
  <si>
    <t>9 626 руб.14 коп.</t>
  </si>
  <si>
    <r>
      <t xml:space="preserve">Задолженность собственников  на 31.12.12      - 838 руб. 64 коп.               Оплачено собственниками за 2013г.-                - </t>
    </r>
    <r>
      <rPr>
        <sz val="10"/>
        <rFont val="Arial Cyr"/>
        <charset val="204"/>
      </rPr>
      <t>8 679 руб. 97 коп.                                                                                                                                 Задолженность собственников на 31.12.13       - 1 784 руб. 81 коп.</t>
    </r>
  </si>
  <si>
    <t>Аварийная служба.</t>
  </si>
  <si>
    <t>22 214 руб. 16 коп.</t>
  </si>
  <si>
    <r>
      <t xml:space="preserve">Задолженность собственников  на 31.12.12      - 2 295 руб. 67 коп.                 Оплачено собственниками за 2013г.-               -  </t>
    </r>
    <r>
      <rPr>
        <sz val="10"/>
        <rFont val="Arial Cyr"/>
        <charset val="204"/>
      </rPr>
      <t xml:space="preserve">20 391 руб. 38 коп.                                                                                                                                     Задолженность собственников на 31.12.13       -  4 118 руб. 45 коп.      </t>
    </r>
  </si>
  <si>
    <t>Управление МКД</t>
  </si>
  <si>
    <t>93 299 руб. 47 коп.</t>
  </si>
  <si>
    <r>
      <t xml:space="preserve"> Оплачено собственниками за 2013г.-               -  </t>
    </r>
    <r>
      <rPr>
        <sz val="10"/>
        <rFont val="Arial Cyr"/>
        <charset val="204"/>
      </rPr>
      <t xml:space="preserve">76 000 руб. 99 коп.                                                                                                                                     Задолженность собственников на 31.12.13       -  17 298 руб. 48 коп.      </t>
    </r>
  </si>
  <si>
    <t>Затраты по текущему ремонту за 2013г.</t>
  </si>
  <si>
    <t xml:space="preserve">начислено </t>
  </si>
  <si>
    <t>Наименование работ (материалы)</t>
  </si>
  <si>
    <t>Всего: (по тарифам).</t>
  </si>
  <si>
    <t>104 406 руб. 55 коп.</t>
  </si>
  <si>
    <t>Задолжность  собственников на 31.12.12г. -  (-) 103 865 руб. 81коп.</t>
  </si>
  <si>
    <t>Провайдеры  2012-2013гг.     - (+)161 004 руб.73 коп.</t>
  </si>
  <si>
    <t>За 2013г по статье текущий ремонт, затраты :</t>
  </si>
  <si>
    <t xml:space="preserve">материалы *           -   9 856 руб.94 коп.                        </t>
  </si>
  <si>
    <t>Сброс снега с крыш  -  16 876 руб. 59 коп.</t>
  </si>
  <si>
    <t>Вывоз снега               - 7 373 руб. 87 коп.</t>
  </si>
  <si>
    <t>Ремонт вент. фасада (ИП Трегубов)(июнь) - 21150 руб.00 коп.</t>
  </si>
  <si>
    <t>Ремонт вент. фасада (ИП Трегубов)(август) - 10 750 руб.00 коп.</t>
  </si>
  <si>
    <t>Герметизация  вент. фасада (ИП Трегубов)(август) - 13 500 руб.00 коп.</t>
  </si>
  <si>
    <t>Ремонт кровли навеса и водостока (ИП Трегубов)(август) - 17 000 руб.00 коп.</t>
  </si>
  <si>
    <t>Итого потрачено  за 2013г. -  96 507 руб. 40 коп.</t>
  </si>
  <si>
    <t>Резерв собственников на 31.12.13г. при 100% оплате - (+) 65 038 руб. 07 коп.</t>
  </si>
  <si>
    <t>Задолжность собственников на 31.12.2013г. - 19 357 руб. 82 коп.</t>
  </si>
  <si>
    <t>???</t>
  </si>
  <si>
    <t>Задолженность собственников по статье  т/энергия   на 31.12.13 г. составляет   - 71 034 руб. 31 коп.</t>
  </si>
  <si>
    <t xml:space="preserve"> * Материалы - отчет предоставлен  Совету Дома</t>
  </si>
  <si>
    <t>Таблица-сводная для плана по текущему ремонту на 2014 год.</t>
  </si>
  <si>
    <t>адрес</t>
  </si>
  <si>
    <r>
      <t>Долг</t>
    </r>
    <r>
      <rPr>
        <b/>
        <sz val="11"/>
        <rFont val="Arial Cyr"/>
        <charset val="204"/>
      </rPr>
      <t>(-)</t>
    </r>
    <r>
      <rPr>
        <sz val="10"/>
        <rFont val="Arial Cyr"/>
        <charset val="204"/>
      </rPr>
      <t xml:space="preserve"> / Резерв</t>
    </r>
    <r>
      <rPr>
        <b/>
        <sz val="11"/>
        <rFont val="Arial Cyr"/>
        <charset val="204"/>
      </rPr>
      <t>(+)</t>
    </r>
    <r>
      <rPr>
        <sz val="10"/>
        <rFont val="Arial Cyr"/>
        <charset val="204"/>
      </rPr>
      <t xml:space="preserve"> на </t>
    </r>
    <r>
      <rPr>
        <b/>
        <sz val="10"/>
        <rFont val="Arial Cyr"/>
        <charset val="204"/>
      </rPr>
      <t>31.12.13г.</t>
    </r>
  </si>
  <si>
    <t>Начисления на 12 мес. 2014г. / Провайдеры</t>
  </si>
  <si>
    <t>Итого:</t>
  </si>
  <si>
    <t>Примечания</t>
  </si>
  <si>
    <t>ул.Ржанова,1/1</t>
  </si>
  <si>
    <r>
      <rPr>
        <b/>
        <sz val="10"/>
        <rFont val="Arial Cyr"/>
        <charset val="204"/>
      </rPr>
      <t>(+)</t>
    </r>
    <r>
      <rPr>
        <sz val="10"/>
        <rFont val="Arial Cyr"/>
        <charset val="204"/>
      </rPr>
      <t xml:space="preserve"> 65 038,07</t>
    </r>
  </si>
  <si>
    <t>ул.Ржанова,1/2</t>
  </si>
  <si>
    <t xml:space="preserve">  (+) 51 636,58</t>
  </si>
  <si>
    <t xml:space="preserve">106 822, 73 </t>
  </si>
  <si>
    <t>ул.Ржанова,1/3</t>
  </si>
  <si>
    <r>
      <rPr>
        <b/>
        <sz val="10"/>
        <rFont val="Arial Cyr"/>
        <charset val="204"/>
      </rPr>
      <t>(-)</t>
    </r>
    <r>
      <rPr>
        <sz val="10"/>
        <rFont val="Arial Cyr"/>
        <charset val="204"/>
      </rPr>
      <t xml:space="preserve"> 71 030,22</t>
    </r>
  </si>
</sst>
</file>

<file path=xl/styles.xml><?xml version="1.0" encoding="utf-8"?>
<styleSheet xmlns="http://schemas.openxmlformats.org/spreadsheetml/2006/main">
  <fonts count="10">
    <font>
      <sz val="10"/>
      <name val="Arial Cyr"/>
      <charset val="204"/>
    </font>
    <font>
      <sz val="10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b/>
      <sz val="20"/>
      <color rgb="FFFF0000"/>
      <name val="Arial Cyr"/>
      <charset val="204"/>
    </font>
    <font>
      <sz val="11"/>
      <name val="Arial Cyr"/>
      <charset val="204"/>
    </font>
    <font>
      <sz val="12"/>
      <name val="Arial Cyr"/>
      <charset val="204"/>
    </font>
    <font>
      <b/>
      <sz val="16"/>
      <name val="Arial Cyr"/>
      <charset val="204"/>
    </font>
    <font>
      <b/>
      <sz val="11"/>
      <name val="Arial Cyr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wrapText="1"/>
    </xf>
    <xf numFmtId="0" fontId="0" fillId="2" borderId="8" xfId="0" applyFont="1" applyFill="1" applyBorder="1" applyAlignment="1">
      <alignment horizontal="center" wrapText="1"/>
    </xf>
    <xf numFmtId="0" fontId="0" fillId="2" borderId="9" xfId="0" applyFont="1" applyFill="1" applyBorder="1" applyAlignment="1">
      <alignment horizontal="center" wrapText="1"/>
    </xf>
    <xf numFmtId="0" fontId="0" fillId="2" borderId="10" xfId="0" applyFont="1" applyFill="1" applyBorder="1" applyAlignment="1">
      <alignment vertical="center" wrapText="1"/>
    </xf>
    <xf numFmtId="0" fontId="0" fillId="2" borderId="11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0" borderId="0" xfId="0" applyFont="1"/>
    <xf numFmtId="2" fontId="0" fillId="0" borderId="0" xfId="0" applyNumberFormat="1"/>
    <xf numFmtId="0" fontId="0" fillId="2" borderId="13" xfId="0" applyFont="1" applyFill="1" applyBorder="1" applyAlignment="1">
      <alignment vertical="center" wrapText="1"/>
    </xf>
    <xf numFmtId="0" fontId="0" fillId="2" borderId="14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0" fillId="2" borderId="16" xfId="0" applyFill="1" applyBorder="1" applyAlignment="1">
      <alignment vertical="center" wrapText="1"/>
    </xf>
    <xf numFmtId="0" fontId="0" fillId="2" borderId="17" xfId="0" applyFont="1" applyFill="1" applyBorder="1" applyAlignment="1">
      <alignment vertical="center" wrapText="1"/>
    </xf>
    <xf numFmtId="0" fontId="0" fillId="2" borderId="18" xfId="0" applyFont="1" applyFill="1" applyBorder="1" applyAlignment="1">
      <alignment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0" fillId="2" borderId="21" xfId="0" applyFont="1" applyFill="1" applyBorder="1" applyAlignment="1">
      <alignment horizontal="center" vertical="center" wrapText="1"/>
    </xf>
    <xf numFmtId="0" fontId="0" fillId="2" borderId="21" xfId="0" applyFill="1" applyBorder="1" applyAlignment="1">
      <alignment wrapText="1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4" xfId="0" applyFill="1" applyBorder="1" applyAlignment="1">
      <alignment wrapText="1"/>
    </xf>
    <xf numFmtId="0" fontId="0" fillId="2" borderId="14" xfId="0" applyFont="1" applyFill="1" applyBorder="1" applyAlignment="1">
      <alignment wrapText="1"/>
    </xf>
    <xf numFmtId="0" fontId="0" fillId="2" borderId="22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4" fontId="0" fillId="0" borderId="0" xfId="0" applyNumberFormat="1"/>
    <xf numFmtId="2" fontId="0" fillId="2" borderId="14" xfId="0" applyNumberFormat="1" applyFill="1" applyBorder="1" applyAlignment="1">
      <alignment horizontal="center" vertical="center" wrapText="1"/>
    </xf>
    <xf numFmtId="2" fontId="0" fillId="2" borderId="24" xfId="0" applyNumberForma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0" fillId="2" borderId="24" xfId="0" applyFont="1" applyFill="1" applyBorder="1" applyAlignment="1">
      <alignment wrapText="1"/>
    </xf>
    <xf numFmtId="0" fontId="0" fillId="2" borderId="1" xfId="0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22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horizontal="left" vertical="center" wrapText="1"/>
    </xf>
    <xf numFmtId="0" fontId="0" fillId="2" borderId="23" xfId="0" applyFont="1" applyFill="1" applyBorder="1" applyAlignment="1">
      <alignment horizontal="left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2" borderId="25" xfId="0" applyFont="1" applyFill="1" applyBorder="1" applyAlignment="1">
      <alignment horizontal="left" vertical="center" wrapText="1"/>
    </xf>
    <xf numFmtId="0" fontId="0" fillId="2" borderId="26" xfId="0" applyFont="1" applyFill="1" applyBorder="1" applyAlignment="1">
      <alignment horizontal="left" vertical="center" wrapText="1"/>
    </xf>
    <xf numFmtId="0" fontId="0" fillId="2" borderId="27" xfId="0" applyFont="1" applyFill="1" applyBorder="1" applyAlignment="1">
      <alignment horizontal="left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wrapText="1"/>
    </xf>
    <xf numFmtId="0" fontId="5" fillId="2" borderId="24" xfId="0" applyFont="1" applyFill="1" applyBorder="1" applyAlignment="1">
      <alignment horizontal="center" wrapText="1"/>
    </xf>
    <xf numFmtId="0" fontId="5" fillId="2" borderId="24" xfId="0" applyFont="1" applyFill="1" applyBorder="1" applyAlignment="1">
      <alignment horizontal="center" wrapText="1"/>
    </xf>
    <xf numFmtId="0" fontId="5" fillId="2" borderId="34" xfId="0" applyFont="1" applyFill="1" applyBorder="1" applyAlignment="1">
      <alignment horizontal="center" wrapText="1"/>
    </xf>
    <xf numFmtId="0" fontId="0" fillId="2" borderId="28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2" fontId="0" fillId="2" borderId="24" xfId="0" applyNumberForma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left" vertical="center" wrapText="1"/>
    </xf>
    <xf numFmtId="0" fontId="3" fillId="2" borderId="36" xfId="0" applyFont="1" applyFill="1" applyBorder="1" applyAlignment="1">
      <alignment horizontal="left" vertical="center" wrapText="1"/>
    </xf>
    <xf numFmtId="0" fontId="3" fillId="2" borderId="37" xfId="0" applyFont="1" applyFill="1" applyBorder="1" applyAlignment="1">
      <alignment horizontal="left" vertical="center" wrapText="1"/>
    </xf>
    <xf numFmtId="0" fontId="0" fillId="2" borderId="38" xfId="0" applyFill="1" applyBorder="1" applyAlignment="1">
      <alignment horizontal="center" vertical="center" wrapText="1"/>
    </xf>
    <xf numFmtId="2" fontId="0" fillId="2" borderId="39" xfId="0" applyNumberForma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2" borderId="28" xfId="0" applyFill="1" applyBorder="1" applyAlignment="1">
      <alignment horizontal="left" vertical="center" wrapText="1"/>
    </xf>
    <xf numFmtId="0" fontId="0" fillId="2" borderId="29" xfId="0" applyFill="1" applyBorder="1" applyAlignment="1">
      <alignment horizontal="left" vertical="center" wrapText="1"/>
    </xf>
    <xf numFmtId="0" fontId="0" fillId="2" borderId="30" xfId="0" applyFill="1" applyBorder="1" applyAlignment="1">
      <alignment horizontal="left" vertical="center" wrapText="1"/>
    </xf>
    <xf numFmtId="0" fontId="0" fillId="2" borderId="38" xfId="0" applyNumberFormat="1" applyFill="1" applyBorder="1" applyAlignment="1">
      <alignment horizontal="left" vertical="center" wrapText="1"/>
    </xf>
    <xf numFmtId="0" fontId="0" fillId="2" borderId="0" xfId="0" applyNumberFormat="1" applyFill="1" applyBorder="1" applyAlignment="1">
      <alignment horizontal="left" vertical="center" wrapText="1"/>
    </xf>
    <xf numFmtId="0" fontId="0" fillId="2" borderId="40" xfId="0" applyNumberFormat="1" applyFill="1" applyBorder="1" applyAlignment="1">
      <alignment horizontal="left" vertical="center" wrapText="1"/>
    </xf>
    <xf numFmtId="0" fontId="0" fillId="2" borderId="38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40" xfId="0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left" vertical="center" wrapText="1"/>
    </xf>
    <xf numFmtId="0" fontId="3" fillId="2" borderId="41" xfId="0" applyFont="1" applyFill="1" applyBorder="1" applyAlignment="1">
      <alignment horizontal="left" vertical="center" wrapText="1"/>
    </xf>
    <xf numFmtId="0" fontId="3" fillId="2" borderId="42" xfId="0" applyFont="1" applyFill="1" applyBorder="1" applyAlignment="1">
      <alignment horizontal="left" vertical="center" wrapText="1"/>
    </xf>
    <xf numFmtId="0" fontId="3" fillId="2" borderId="43" xfId="0" applyFont="1" applyFill="1" applyBorder="1" applyAlignment="1">
      <alignment horizontal="left" vertical="center" wrapText="1"/>
    </xf>
    <xf numFmtId="0" fontId="0" fillId="2" borderId="44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2" fontId="0" fillId="2" borderId="21" xfId="0" applyNumberForma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7" fillId="3" borderId="35" xfId="0" applyFont="1" applyFill="1" applyBorder="1" applyAlignment="1">
      <alignment horizontal="center"/>
    </xf>
    <xf numFmtId="0" fontId="7" fillId="3" borderId="36" xfId="0" applyFont="1" applyFill="1" applyBorder="1" applyAlignment="1">
      <alignment horizontal="center"/>
    </xf>
    <xf numFmtId="0" fontId="7" fillId="3" borderId="36" xfId="0" applyFont="1" applyFill="1" applyBorder="1" applyAlignment="1"/>
    <xf numFmtId="0" fontId="7" fillId="3" borderId="37" xfId="0" applyFont="1" applyFill="1" applyBorder="1" applyAlignment="1"/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2" borderId="13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4" fontId="3" fillId="2" borderId="46" xfId="0" applyNumberFormat="1" applyFont="1" applyFill="1" applyBorder="1" applyAlignment="1">
      <alignment horizontal="center" vertical="center" wrapText="1"/>
    </xf>
    <xf numFmtId="4" fontId="0" fillId="2" borderId="3" xfId="0" applyNumberFormat="1" applyFont="1" applyFill="1" applyBorder="1" applyAlignment="1">
      <alignment horizontal="center" vertical="center" wrapText="1"/>
    </xf>
    <xf numFmtId="0" fontId="0" fillId="2" borderId="34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wrapText="1"/>
    </xf>
    <xf numFmtId="0" fontId="3" fillId="2" borderId="47" xfId="0" applyFont="1" applyFill="1" applyBorder="1" applyAlignment="1">
      <alignment horizontal="center" vertical="center" wrapText="1"/>
    </xf>
    <xf numFmtId="0" fontId="0" fillId="2" borderId="23" xfId="0" applyFont="1" applyFill="1" applyBorder="1" applyAlignment="1">
      <alignment horizontal="center" vertical="center" wrapText="1"/>
    </xf>
    <xf numFmtId="0" fontId="0" fillId="2" borderId="48" xfId="0" applyFont="1" applyFill="1" applyBorder="1" applyAlignment="1">
      <alignment horizontal="center" wrapText="1"/>
    </xf>
    <xf numFmtId="2" fontId="3" fillId="2" borderId="49" xfId="0" applyNumberFormat="1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0" fillId="2" borderId="50" xfId="0" applyFont="1" applyFill="1" applyBorder="1" applyAlignment="1">
      <alignment horizontal="center" wrapText="1"/>
    </xf>
    <xf numFmtId="0" fontId="0" fillId="2" borderId="51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2" borderId="27" xfId="0" applyFont="1" applyFill="1" applyBorder="1" applyAlignment="1">
      <alignment horizontal="center" vertical="center" wrapText="1"/>
    </xf>
    <xf numFmtId="0" fontId="0" fillId="2" borderId="52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5"/>
  <sheetViews>
    <sheetView tabSelected="1" workbookViewId="0">
      <selection activeCell="A23" sqref="A23:J25"/>
    </sheetView>
  </sheetViews>
  <sheetFormatPr defaultRowHeight="12.75"/>
  <cols>
    <col min="3" max="3" width="14.28515625" customWidth="1"/>
    <col min="4" max="4" width="17.140625" customWidth="1"/>
    <col min="5" max="5" width="21.28515625" customWidth="1"/>
    <col min="6" max="7" width="11.7109375" customWidth="1"/>
    <col min="10" max="10" width="23.7109375" customWidth="1"/>
    <col min="12" max="12" width="9.5703125" bestFit="1" customWidth="1"/>
    <col min="13" max="13" width="11.5703125" bestFit="1" customWidth="1"/>
    <col min="14" max="14" width="10.140625" bestFit="1" customWidth="1"/>
  </cols>
  <sheetData>
    <row r="1" spans="1:16" ht="2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6" ht="11.25" customHeight="1">
      <c r="A2" s="4"/>
      <c r="B2" s="5"/>
      <c r="C2" s="5"/>
      <c r="D2" s="5"/>
      <c r="E2" s="5"/>
      <c r="F2" s="5"/>
      <c r="G2" s="5"/>
      <c r="H2" s="5"/>
      <c r="I2" s="5"/>
      <c r="J2" s="6"/>
    </row>
    <row r="3" spans="1:16" ht="18" customHeight="1" thickBot="1">
      <c r="A3" s="7" t="s">
        <v>1</v>
      </c>
      <c r="B3" s="8"/>
      <c r="C3" s="8"/>
      <c r="D3" s="8"/>
      <c r="E3" s="8"/>
      <c r="F3" s="8"/>
      <c r="G3" s="8"/>
      <c r="H3" s="8"/>
      <c r="I3" s="8"/>
      <c r="J3" s="9"/>
    </row>
    <row r="4" spans="1:16" ht="19.5" customHeight="1">
      <c r="A4" s="10" t="s">
        <v>2</v>
      </c>
      <c r="B4" s="11"/>
      <c r="C4" s="11"/>
      <c r="D4" s="11"/>
      <c r="E4" s="11"/>
      <c r="F4" s="12" t="s">
        <v>3</v>
      </c>
      <c r="G4" s="12"/>
      <c r="H4" s="12"/>
      <c r="I4" s="12"/>
      <c r="J4" s="13"/>
      <c r="K4" s="14" t="s">
        <v>4</v>
      </c>
      <c r="L4" s="15">
        <f>M5+L35</f>
        <v>713815.00800000003</v>
      </c>
      <c r="M4" s="15">
        <f>L9+L12+L16+L18+L21+L24+L35</f>
        <v>713815.00800000003</v>
      </c>
    </row>
    <row r="5" spans="1:16" ht="12" customHeight="1">
      <c r="A5" s="16" t="s">
        <v>5</v>
      </c>
      <c r="B5" s="17"/>
      <c r="C5" s="17"/>
      <c r="D5" s="17"/>
      <c r="E5" s="17"/>
      <c r="F5" s="18" t="s">
        <v>6</v>
      </c>
      <c r="G5" s="18"/>
      <c r="H5" s="18"/>
      <c r="I5" s="18"/>
      <c r="J5" s="19"/>
      <c r="M5" s="15">
        <f>L9+L12+L16+L18+L21+L24</f>
        <v>609408.45600000001</v>
      </c>
    </row>
    <row r="6" spans="1:16" ht="16.5" customHeight="1" thickBot="1">
      <c r="A6" s="20" t="s">
        <v>7</v>
      </c>
      <c r="B6" s="21"/>
      <c r="C6" s="21"/>
      <c r="D6" s="21"/>
      <c r="E6" s="22"/>
      <c r="F6" s="23" t="s">
        <v>8</v>
      </c>
      <c r="G6" s="23"/>
      <c r="H6" s="23"/>
      <c r="I6" s="23"/>
      <c r="J6" s="24"/>
    </row>
    <row r="7" spans="1:16" ht="24.75" customHeight="1">
      <c r="A7" s="25" t="s">
        <v>9</v>
      </c>
      <c r="B7" s="25"/>
      <c r="C7" s="25"/>
      <c r="D7" s="26" t="s">
        <v>10</v>
      </c>
      <c r="E7" s="27" t="s">
        <v>11</v>
      </c>
      <c r="F7" s="28"/>
      <c r="G7" s="28"/>
      <c r="H7" s="28"/>
      <c r="I7" s="28"/>
      <c r="J7" s="28"/>
      <c r="L7" s="29"/>
      <c r="M7" s="29"/>
      <c r="N7" s="29"/>
      <c r="O7" s="29"/>
      <c r="P7" s="29"/>
    </row>
    <row r="8" spans="1:16" ht="9.75" customHeight="1">
      <c r="A8" s="30" t="s">
        <v>12</v>
      </c>
      <c r="B8" s="31"/>
      <c r="C8" s="32"/>
      <c r="D8" s="33">
        <v>2.41</v>
      </c>
      <c r="E8" s="18" t="s">
        <v>13</v>
      </c>
      <c r="F8" s="34" t="s">
        <v>14</v>
      </c>
      <c r="G8" s="35"/>
      <c r="H8" s="35"/>
      <c r="I8" s="35"/>
      <c r="J8" s="35"/>
    </row>
    <row r="9" spans="1:16" ht="15.6" customHeight="1">
      <c r="A9" s="36"/>
      <c r="B9" s="37"/>
      <c r="C9" s="38"/>
      <c r="D9" s="33"/>
      <c r="E9" s="18"/>
      <c r="F9" s="35"/>
      <c r="G9" s="35"/>
      <c r="H9" s="35"/>
      <c r="I9" s="35"/>
      <c r="J9" s="35"/>
      <c r="L9">
        <f>(2.41*3085.3)*12</f>
        <v>89226.876000000018</v>
      </c>
      <c r="M9">
        <f>(L9+11463.2)-16543.16</f>
        <v>84146.916000000012</v>
      </c>
    </row>
    <row r="10" spans="1:16" ht="15.6" customHeight="1">
      <c r="A10" s="39"/>
      <c r="B10" s="40"/>
      <c r="C10" s="41"/>
      <c r="D10" s="33"/>
      <c r="E10" s="18"/>
      <c r="F10" s="35"/>
      <c r="G10" s="35"/>
      <c r="H10" s="35"/>
      <c r="I10" s="35"/>
      <c r="J10" s="35"/>
    </row>
    <row r="11" spans="1:16">
      <c r="A11" s="30" t="s">
        <v>15</v>
      </c>
      <c r="B11" s="31"/>
      <c r="C11" s="32"/>
      <c r="D11" s="33">
        <v>2.0499999999999998</v>
      </c>
      <c r="E11" s="18" t="s">
        <v>16</v>
      </c>
      <c r="F11" s="34" t="s">
        <v>17</v>
      </c>
      <c r="G11" s="35"/>
      <c r="H11" s="35"/>
      <c r="I11" s="35"/>
      <c r="J11" s="35"/>
    </row>
    <row r="12" spans="1:16">
      <c r="A12" s="36"/>
      <c r="B12" s="37"/>
      <c r="C12" s="38"/>
      <c r="D12" s="33"/>
      <c r="E12" s="18"/>
      <c r="F12" s="35"/>
      <c r="G12" s="35"/>
      <c r="H12" s="35"/>
      <c r="I12" s="35"/>
      <c r="J12" s="35"/>
      <c r="L12" s="15">
        <f>(2.05*3085.3)*12</f>
        <v>75898.38</v>
      </c>
      <c r="M12" s="15">
        <f>(L12+7382.72)-14072.14</f>
        <v>69208.960000000006</v>
      </c>
    </row>
    <row r="13" spans="1:16">
      <c r="A13" s="39"/>
      <c r="B13" s="40"/>
      <c r="C13" s="41"/>
      <c r="D13" s="33"/>
      <c r="E13" s="18"/>
      <c r="F13" s="35"/>
      <c r="G13" s="35"/>
      <c r="H13" s="35"/>
      <c r="I13" s="35"/>
      <c r="J13" s="35"/>
      <c r="M13" s="42"/>
    </row>
    <row r="14" spans="1:16">
      <c r="A14" s="30" t="s">
        <v>18</v>
      </c>
      <c r="B14" s="31"/>
      <c r="C14" s="32"/>
      <c r="D14" s="33">
        <f>4.1+4.52</f>
        <v>8.6199999999999992</v>
      </c>
      <c r="E14" s="18" t="s">
        <v>19</v>
      </c>
      <c r="F14" s="34" t="s">
        <v>20</v>
      </c>
      <c r="G14" s="35"/>
      <c r="H14" s="35"/>
      <c r="I14" s="35"/>
      <c r="J14" s="35"/>
    </row>
    <row r="15" spans="1:16">
      <c r="A15" s="36"/>
      <c r="B15" s="37"/>
      <c r="C15" s="38"/>
      <c r="D15" s="33"/>
      <c r="E15" s="18"/>
      <c r="F15" s="35"/>
      <c r="G15" s="35"/>
      <c r="H15" s="35"/>
      <c r="I15" s="35"/>
      <c r="J15" s="35"/>
    </row>
    <row r="16" spans="1:16">
      <c r="A16" s="39"/>
      <c r="B16" s="40"/>
      <c r="C16" s="41"/>
      <c r="D16" s="33"/>
      <c r="E16" s="18"/>
      <c r="F16" s="35"/>
      <c r="G16" s="35"/>
      <c r="H16" s="35"/>
      <c r="I16" s="35"/>
      <c r="J16" s="35"/>
      <c r="L16">
        <f>(8.62*3085.3)*12</f>
        <v>319143.43200000003</v>
      </c>
      <c r="M16" s="15">
        <f>(L16+59130.084)-59171.67</f>
        <v>319101.84600000008</v>
      </c>
    </row>
    <row r="17" spans="1:14">
      <c r="A17" s="30" t="s">
        <v>21</v>
      </c>
      <c r="B17" s="31"/>
      <c r="C17" s="32"/>
      <c r="D17" s="33">
        <v>0.26</v>
      </c>
      <c r="E17" s="18" t="s">
        <v>22</v>
      </c>
      <c r="F17" s="35" t="s">
        <v>23</v>
      </c>
      <c r="G17" s="35"/>
      <c r="H17" s="35"/>
      <c r="I17" s="35"/>
      <c r="J17" s="35"/>
      <c r="M17" s="15"/>
    </row>
    <row r="18" spans="1:14">
      <c r="A18" s="36"/>
      <c r="B18" s="37"/>
      <c r="C18" s="38"/>
      <c r="D18" s="33"/>
      <c r="E18" s="18"/>
      <c r="F18" s="35"/>
      <c r="G18" s="35"/>
      <c r="H18" s="35"/>
      <c r="I18" s="35"/>
      <c r="J18" s="35"/>
      <c r="L18" s="15">
        <f>(0.26*3085.3)*12</f>
        <v>9626.1360000000022</v>
      </c>
      <c r="M18" s="15">
        <f>(L18+838.64)-1784.81</f>
        <v>8679.9660000000022</v>
      </c>
    </row>
    <row r="19" spans="1:14">
      <c r="A19" s="39"/>
      <c r="B19" s="40"/>
      <c r="C19" s="41"/>
      <c r="D19" s="33"/>
      <c r="E19" s="18"/>
      <c r="F19" s="35"/>
      <c r="G19" s="35"/>
      <c r="H19" s="35"/>
      <c r="I19" s="35"/>
      <c r="J19" s="35"/>
    </row>
    <row r="20" spans="1:14">
      <c r="A20" s="30" t="s">
        <v>24</v>
      </c>
      <c r="B20" s="31"/>
      <c r="C20" s="32"/>
      <c r="D20" s="43">
        <v>0.6</v>
      </c>
      <c r="E20" s="18" t="s">
        <v>25</v>
      </c>
      <c r="F20" s="34" t="s">
        <v>26</v>
      </c>
      <c r="G20" s="35"/>
      <c r="H20" s="35"/>
      <c r="I20" s="35"/>
      <c r="J20" s="35"/>
    </row>
    <row r="21" spans="1:14">
      <c r="A21" s="36"/>
      <c r="B21" s="37"/>
      <c r="C21" s="38"/>
      <c r="D21" s="43"/>
      <c r="E21" s="18"/>
      <c r="F21" s="35"/>
      <c r="G21" s="35"/>
      <c r="H21" s="35"/>
      <c r="I21" s="35"/>
      <c r="J21" s="35"/>
      <c r="L21">
        <f>(0.6*3085.3)*12</f>
        <v>22214.16</v>
      </c>
      <c r="M21" s="15">
        <f>(L21+2295.67)-4118.45</f>
        <v>20391.38</v>
      </c>
    </row>
    <row r="22" spans="1:14">
      <c r="A22" s="36"/>
      <c r="B22" s="37"/>
      <c r="C22" s="38"/>
      <c r="D22" s="44"/>
      <c r="E22" s="45"/>
      <c r="F22" s="46"/>
      <c r="G22" s="46"/>
      <c r="H22" s="46"/>
      <c r="I22" s="46"/>
      <c r="J22" s="46"/>
    </row>
    <row r="23" spans="1:14" ht="12.75" customHeight="1">
      <c r="A23" s="30" t="s">
        <v>27</v>
      </c>
      <c r="B23" s="31"/>
      <c r="C23" s="32"/>
      <c r="D23" s="33">
        <v>2.52</v>
      </c>
      <c r="E23" s="18" t="s">
        <v>28</v>
      </c>
      <c r="F23" s="47" t="s">
        <v>29</v>
      </c>
      <c r="G23" s="48"/>
      <c r="H23" s="48"/>
      <c r="I23" s="48"/>
      <c r="J23" s="49"/>
    </row>
    <row r="24" spans="1:14">
      <c r="A24" s="36"/>
      <c r="B24" s="37"/>
      <c r="C24" s="38"/>
      <c r="D24" s="33"/>
      <c r="E24" s="18"/>
      <c r="F24" s="50"/>
      <c r="G24" s="51"/>
      <c r="H24" s="51"/>
      <c r="I24" s="51"/>
      <c r="J24" s="52"/>
      <c r="L24" s="15">
        <f>(2.52*3085.3)*12</f>
        <v>93299.472000000009</v>
      </c>
      <c r="M24" s="15">
        <f>93299.47-17298.48</f>
        <v>76000.990000000005</v>
      </c>
    </row>
    <row r="25" spans="1:14" ht="6" customHeight="1" thickBot="1">
      <c r="A25" s="36"/>
      <c r="B25" s="37"/>
      <c r="C25" s="38"/>
      <c r="D25" s="53"/>
      <c r="E25" s="45"/>
      <c r="F25" s="54"/>
      <c r="G25" s="55"/>
      <c r="H25" s="55"/>
      <c r="I25" s="55"/>
      <c r="J25" s="56"/>
    </row>
    <row r="26" spans="1:14" ht="7.5" customHeight="1">
      <c r="A26" s="57" t="s">
        <v>30</v>
      </c>
      <c r="B26" s="58"/>
      <c r="C26" s="58"/>
      <c r="D26" s="58"/>
      <c r="E26" s="58"/>
      <c r="F26" s="58"/>
      <c r="G26" s="58"/>
      <c r="H26" s="58"/>
      <c r="I26" s="58"/>
      <c r="J26" s="59"/>
    </row>
    <row r="27" spans="1:14" ht="6.75" customHeight="1">
      <c r="A27" s="60"/>
      <c r="B27" s="61"/>
      <c r="C27" s="61"/>
      <c r="D27" s="61"/>
      <c r="E27" s="61"/>
      <c r="F27" s="61"/>
      <c r="G27" s="61"/>
      <c r="H27" s="61"/>
      <c r="I27" s="61"/>
      <c r="J27" s="62"/>
    </row>
    <row r="28" spans="1:14" ht="12" customHeight="1" thickBot="1">
      <c r="A28" s="63"/>
      <c r="B28" s="64"/>
      <c r="C28" s="64"/>
      <c r="D28" s="65" t="s">
        <v>10</v>
      </c>
      <c r="E28" s="65" t="s">
        <v>31</v>
      </c>
      <c r="F28" s="64" t="s">
        <v>32</v>
      </c>
      <c r="G28" s="64"/>
      <c r="H28" s="64"/>
      <c r="I28" s="64"/>
      <c r="J28" s="66"/>
    </row>
    <row r="29" spans="1:14" ht="17.25" customHeight="1" thickBot="1">
      <c r="A29" s="67" t="s">
        <v>33</v>
      </c>
      <c r="B29" s="68"/>
      <c r="C29" s="68"/>
      <c r="D29" s="69">
        <v>2.82</v>
      </c>
      <c r="E29" s="70" t="s">
        <v>34</v>
      </c>
      <c r="F29" s="71" t="s">
        <v>35</v>
      </c>
      <c r="G29" s="72"/>
      <c r="H29" s="72"/>
      <c r="I29" s="72"/>
      <c r="J29" s="73"/>
    </row>
    <row r="30" spans="1:14" ht="13.5" customHeight="1" thickBot="1">
      <c r="A30" s="74"/>
      <c r="B30" s="37"/>
      <c r="C30" s="37"/>
      <c r="D30" s="75"/>
      <c r="E30" s="76"/>
      <c r="F30" s="77" t="s">
        <v>36</v>
      </c>
      <c r="G30" s="78"/>
      <c r="H30" s="78"/>
      <c r="I30" s="78"/>
      <c r="J30" s="79"/>
    </row>
    <row r="31" spans="1:14" ht="19.5" customHeight="1">
      <c r="A31" s="74"/>
      <c r="B31" s="37"/>
      <c r="C31" s="37"/>
      <c r="D31" s="75"/>
      <c r="E31" s="76"/>
      <c r="F31" s="80" t="s">
        <v>37</v>
      </c>
      <c r="G31" s="81"/>
      <c r="H31" s="81"/>
      <c r="I31" s="81"/>
      <c r="J31" s="82"/>
      <c r="N31" s="15">
        <f>13429.17+1879.97+34583.67+10639.8+29960.61</f>
        <v>90493.22</v>
      </c>
    </row>
    <row r="32" spans="1:14" ht="12.75" customHeight="1">
      <c r="A32" s="74"/>
      <c r="B32" s="37"/>
      <c r="C32" s="37"/>
      <c r="D32" s="75"/>
      <c r="E32" s="76"/>
      <c r="F32" s="83" t="s">
        <v>38</v>
      </c>
      <c r="G32" s="84"/>
      <c r="H32" s="84"/>
      <c r="I32" s="84"/>
      <c r="J32" s="85"/>
    </row>
    <row r="33" spans="1:14" ht="15" customHeight="1">
      <c r="A33" s="74"/>
      <c r="B33" s="37"/>
      <c r="C33" s="37"/>
      <c r="D33" s="75"/>
      <c r="E33" s="76"/>
      <c r="F33" s="86" t="s">
        <v>39</v>
      </c>
      <c r="G33" s="87"/>
      <c r="H33" s="87"/>
      <c r="I33" s="87"/>
      <c r="J33" s="88"/>
      <c r="N33">
        <f>10135.39+8827.23+24856.59</f>
        <v>43819.21</v>
      </c>
    </row>
    <row r="34" spans="1:14" ht="13.5" customHeight="1">
      <c r="A34" s="74"/>
      <c r="B34" s="37"/>
      <c r="C34" s="37"/>
      <c r="D34" s="75"/>
      <c r="E34" s="76"/>
      <c r="F34" s="86" t="s">
        <v>40</v>
      </c>
      <c r="G34" s="87"/>
      <c r="H34" s="87"/>
      <c r="I34" s="87"/>
      <c r="J34" s="88"/>
    </row>
    <row r="35" spans="1:14" ht="14.25" customHeight="1">
      <c r="A35" s="74"/>
      <c r="B35" s="37"/>
      <c r="C35" s="37"/>
      <c r="D35" s="75"/>
      <c r="E35" s="76"/>
      <c r="F35" s="86" t="s">
        <v>41</v>
      </c>
      <c r="G35" s="87"/>
      <c r="H35" s="87"/>
      <c r="I35" s="87"/>
      <c r="J35" s="88"/>
      <c r="L35" s="15">
        <f>(2.82*3085.3)*12</f>
        <v>104406.552</v>
      </c>
    </row>
    <row r="36" spans="1:14" ht="13.5" customHeight="1">
      <c r="A36" s="74"/>
      <c r="B36" s="37"/>
      <c r="C36" s="37"/>
      <c r="D36" s="75"/>
      <c r="E36" s="76"/>
      <c r="F36" s="86" t="s">
        <v>42</v>
      </c>
      <c r="G36" s="87"/>
      <c r="H36" s="87"/>
      <c r="I36" s="87"/>
      <c r="J36" s="88"/>
    </row>
    <row r="37" spans="1:14" ht="13.5" customHeight="1">
      <c r="A37" s="74"/>
      <c r="B37" s="37"/>
      <c r="C37" s="37"/>
      <c r="D37" s="75"/>
      <c r="E37" s="76"/>
      <c r="F37" s="86" t="s">
        <v>43</v>
      </c>
      <c r="G37" s="87"/>
      <c r="H37" s="87"/>
      <c r="I37" s="87"/>
      <c r="J37" s="88"/>
      <c r="M37">
        <f>9856.94+16876.59+7373.87+21150+10750+13500+17000</f>
        <v>96507.4</v>
      </c>
    </row>
    <row r="38" spans="1:14" ht="30" customHeight="1">
      <c r="A38" s="74"/>
      <c r="B38" s="37"/>
      <c r="C38" s="37"/>
      <c r="D38" s="75"/>
      <c r="E38" s="76"/>
      <c r="F38" s="86" t="s">
        <v>44</v>
      </c>
      <c r="G38" s="87"/>
      <c r="H38" s="87"/>
      <c r="I38" s="87"/>
      <c r="J38" s="88"/>
    </row>
    <row r="39" spans="1:14" ht="15.75" customHeight="1" thickBot="1">
      <c r="A39" s="74"/>
      <c r="B39" s="37"/>
      <c r="C39" s="37"/>
      <c r="D39" s="75"/>
      <c r="E39" s="89"/>
      <c r="F39" s="90" t="s">
        <v>45</v>
      </c>
      <c r="G39" s="90"/>
      <c r="H39" s="90"/>
      <c r="I39" s="90"/>
      <c r="J39" s="90"/>
    </row>
    <row r="40" spans="1:14" ht="26.25" customHeight="1" thickBot="1">
      <c r="A40" s="74"/>
      <c r="B40" s="37"/>
      <c r="C40" s="37"/>
      <c r="D40" s="75"/>
      <c r="E40" s="76"/>
      <c r="F40" s="91" t="s">
        <v>46</v>
      </c>
      <c r="G40" s="92"/>
      <c r="H40" s="92"/>
      <c r="I40" s="92"/>
      <c r="J40" s="93"/>
    </row>
    <row r="41" spans="1:14" ht="15" customHeight="1" thickBot="1">
      <c r="A41" s="94"/>
      <c r="B41" s="95"/>
      <c r="C41" s="95"/>
      <c r="D41" s="96"/>
      <c r="E41" s="97"/>
      <c r="F41" s="71" t="s">
        <v>47</v>
      </c>
      <c r="G41" s="72"/>
      <c r="H41" s="72"/>
      <c r="I41" s="72"/>
      <c r="J41" s="73"/>
      <c r="L41" t="s">
        <v>48</v>
      </c>
    </row>
    <row r="42" spans="1:14" ht="15">
      <c r="D42" s="98"/>
      <c r="E42" s="98"/>
    </row>
    <row r="43" spans="1:14" ht="13.5" customHeight="1">
      <c r="A43" s="99" t="s">
        <v>49</v>
      </c>
      <c r="B43" s="99"/>
      <c r="C43" s="99"/>
      <c r="D43" s="99"/>
      <c r="E43" s="99"/>
      <c r="F43" s="99"/>
      <c r="G43" s="99"/>
      <c r="H43" s="99"/>
      <c r="I43" s="99"/>
    </row>
    <row r="44" spans="1:14" ht="21" customHeight="1">
      <c r="A44" s="100" t="s">
        <v>50</v>
      </c>
      <c r="B44" s="100"/>
      <c r="C44" s="100"/>
      <c r="D44" s="100"/>
      <c r="E44" s="100"/>
      <c r="F44" s="100"/>
      <c r="G44" s="100"/>
      <c r="H44" s="100"/>
      <c r="I44" s="100"/>
    </row>
    <row r="47" spans="1:14">
      <c r="D47">
        <f>(104406.55+161004.73-103865.81)-96507.4</f>
        <v>65038.070000000036</v>
      </c>
    </row>
    <row r="50" spans="1:13" ht="13.5" thickBot="1"/>
    <row r="51" spans="1:13" ht="21" thickBot="1">
      <c r="A51" s="101" t="s">
        <v>51</v>
      </c>
      <c r="B51" s="102"/>
      <c r="C51" s="102"/>
      <c r="D51" s="102"/>
      <c r="E51" s="102"/>
      <c r="F51" s="102"/>
      <c r="G51" s="102"/>
      <c r="H51" s="103"/>
      <c r="I51" s="103"/>
      <c r="J51" s="103"/>
      <c r="K51" s="103"/>
      <c r="L51" s="103"/>
      <c r="M51" s="104"/>
    </row>
    <row r="52" spans="1:13" ht="13.5" thickBot="1"/>
    <row r="53" spans="1:13" ht="43.5" thickBot="1">
      <c r="A53" s="105" t="s">
        <v>52</v>
      </c>
      <c r="B53" s="106"/>
      <c r="C53" s="106"/>
      <c r="D53" s="107" t="s">
        <v>53</v>
      </c>
      <c r="E53" s="107" t="s">
        <v>54</v>
      </c>
      <c r="F53" s="108" t="s">
        <v>55</v>
      </c>
      <c r="G53" s="109" t="s">
        <v>56</v>
      </c>
    </row>
    <row r="54" spans="1:13">
      <c r="A54" s="110" t="s">
        <v>57</v>
      </c>
      <c r="B54" s="33"/>
      <c r="C54" s="33"/>
      <c r="D54" s="111" t="s">
        <v>58</v>
      </c>
      <c r="E54" s="112">
        <v>104406.55</v>
      </c>
      <c r="F54" s="113">
        <f>65038.07+104406.55+92652</f>
        <v>262096.62</v>
      </c>
      <c r="G54" s="114"/>
      <c r="H54" s="115"/>
      <c r="I54" s="115"/>
      <c r="J54" s="115"/>
    </row>
    <row r="55" spans="1:13" ht="13.5" thickBot="1">
      <c r="A55" s="110"/>
      <c r="B55" s="33"/>
      <c r="C55" s="33"/>
      <c r="D55" s="111"/>
      <c r="E55" s="116"/>
      <c r="F55" s="117"/>
      <c r="G55" s="118"/>
      <c r="H55" s="115"/>
      <c r="I55" s="115"/>
      <c r="J55" s="115"/>
    </row>
    <row r="56" spans="1:13" ht="13.5" thickBot="1">
      <c r="A56" s="110"/>
      <c r="B56" s="33"/>
      <c r="C56" s="33"/>
      <c r="D56" s="111"/>
      <c r="E56" s="119">
        <v>92652</v>
      </c>
      <c r="F56" s="120"/>
      <c r="G56" s="121"/>
      <c r="H56" s="115"/>
      <c r="I56" s="115"/>
      <c r="J56" s="115"/>
      <c r="K56" s="15">
        <f>132360*70/100</f>
        <v>92652</v>
      </c>
    </row>
    <row r="57" spans="1:13" ht="12.75" customHeight="1">
      <c r="A57" s="110" t="s">
        <v>59</v>
      </c>
      <c r="B57" s="33"/>
      <c r="C57" s="33"/>
      <c r="D57" s="111" t="s">
        <v>60</v>
      </c>
      <c r="E57" s="112" t="s">
        <v>61</v>
      </c>
      <c r="F57" s="113">
        <f>51636.58+106822.73+7980</f>
        <v>166439.31</v>
      </c>
      <c r="G57" s="114"/>
      <c r="H57" s="115"/>
      <c r="I57" s="115"/>
      <c r="J57" s="115"/>
    </row>
    <row r="58" spans="1:13" ht="13.5" thickBot="1">
      <c r="A58" s="110"/>
      <c r="B58" s="33"/>
      <c r="C58" s="33"/>
      <c r="D58" s="111"/>
      <c r="E58" s="116"/>
      <c r="F58" s="117"/>
      <c r="G58" s="118"/>
      <c r="H58" s="115"/>
      <c r="I58" s="115"/>
      <c r="J58" s="115"/>
    </row>
    <row r="59" spans="1:13" ht="13.5" thickBot="1">
      <c r="A59" s="110"/>
      <c r="B59" s="33"/>
      <c r="C59" s="33"/>
      <c r="D59" s="111"/>
      <c r="E59" s="119">
        <v>7980</v>
      </c>
      <c r="F59" s="120"/>
      <c r="G59" s="121"/>
      <c r="H59" s="115"/>
      <c r="I59" s="115"/>
      <c r="J59" s="115"/>
      <c r="K59">
        <f>11400*70/100</f>
        <v>7980</v>
      </c>
    </row>
    <row r="60" spans="1:13" ht="12.75" customHeight="1">
      <c r="A60" s="110" t="s">
        <v>62</v>
      </c>
      <c r="B60" s="33"/>
      <c r="C60" s="33"/>
      <c r="D60" s="33" t="s">
        <v>63</v>
      </c>
      <c r="E60" s="112">
        <v>42827.9</v>
      </c>
      <c r="F60" s="113">
        <f>-71030.22+42827.9+4200</f>
        <v>-24002.32</v>
      </c>
      <c r="G60" s="114"/>
      <c r="H60" s="115"/>
      <c r="I60" s="115"/>
      <c r="J60" s="115"/>
    </row>
    <row r="61" spans="1:13" ht="13.5" thickBot="1">
      <c r="A61" s="110"/>
      <c r="B61" s="33"/>
      <c r="C61" s="33"/>
      <c r="D61" s="33"/>
      <c r="E61" s="116"/>
      <c r="F61" s="117"/>
      <c r="G61" s="118"/>
      <c r="H61" s="115"/>
      <c r="I61" s="115"/>
      <c r="J61" s="115"/>
    </row>
    <row r="62" spans="1:13" ht="13.5" thickBot="1">
      <c r="A62" s="122"/>
      <c r="B62" s="123"/>
      <c r="C62" s="123"/>
      <c r="D62" s="123"/>
      <c r="E62" s="119">
        <v>4200</v>
      </c>
      <c r="F62" s="124"/>
      <c r="G62" s="125"/>
      <c r="H62" s="115"/>
      <c r="I62" s="115"/>
      <c r="J62" s="115"/>
      <c r="K62">
        <f>6000*70/100</f>
        <v>4200</v>
      </c>
    </row>
    <row r="63" spans="1:13">
      <c r="A63" s="37"/>
      <c r="B63" s="37"/>
      <c r="C63" s="37"/>
      <c r="D63" s="37"/>
      <c r="E63" s="126"/>
      <c r="F63" s="115"/>
      <c r="G63" s="115"/>
      <c r="H63" s="115"/>
      <c r="I63" s="115"/>
      <c r="J63" s="115"/>
    </row>
    <row r="64" spans="1:13">
      <c r="A64" s="37"/>
      <c r="B64" s="37"/>
      <c r="C64" s="37"/>
      <c r="D64" s="37"/>
      <c r="E64" s="126"/>
      <c r="F64" s="115"/>
      <c r="G64" s="115"/>
      <c r="H64" s="115"/>
      <c r="I64" s="115"/>
      <c r="J64" s="115"/>
    </row>
    <row r="65" spans="1:10">
      <c r="A65" s="37"/>
      <c r="B65" s="37"/>
      <c r="C65" s="37"/>
      <c r="D65" s="37"/>
      <c r="E65" s="126"/>
      <c r="F65" s="115"/>
      <c r="G65" s="115"/>
      <c r="H65" s="115"/>
      <c r="I65" s="115"/>
      <c r="J65" s="115"/>
    </row>
  </sheetData>
  <mergeCells count="77">
    <mergeCell ref="A63:C65"/>
    <mergeCell ref="D63:D65"/>
    <mergeCell ref="E63:E65"/>
    <mergeCell ref="A57:C59"/>
    <mergeCell ref="D57:D59"/>
    <mergeCell ref="E57:E58"/>
    <mergeCell ref="F57:F59"/>
    <mergeCell ref="G57:G59"/>
    <mergeCell ref="A60:C62"/>
    <mergeCell ref="D60:D62"/>
    <mergeCell ref="E60:E61"/>
    <mergeCell ref="F60:F62"/>
    <mergeCell ref="G60:G62"/>
    <mergeCell ref="D42:E42"/>
    <mergeCell ref="A43:I43"/>
    <mergeCell ref="A44:I44"/>
    <mergeCell ref="A51:G51"/>
    <mergeCell ref="A53:C53"/>
    <mergeCell ref="A54:C56"/>
    <mergeCell ref="D54:D56"/>
    <mergeCell ref="E54:E55"/>
    <mergeCell ref="F54:F56"/>
    <mergeCell ref="G54:G56"/>
    <mergeCell ref="F36:J36"/>
    <mergeCell ref="F37:J37"/>
    <mergeCell ref="F38:J38"/>
    <mergeCell ref="F39:J39"/>
    <mergeCell ref="F40:J40"/>
    <mergeCell ref="F41:J41"/>
    <mergeCell ref="A29:C41"/>
    <mergeCell ref="D29:D41"/>
    <mergeCell ref="E29:E41"/>
    <mergeCell ref="F29:J29"/>
    <mergeCell ref="F30:J30"/>
    <mergeCell ref="F31:J31"/>
    <mergeCell ref="F32:J32"/>
    <mergeCell ref="F33:J33"/>
    <mergeCell ref="F34:J34"/>
    <mergeCell ref="F35:J35"/>
    <mergeCell ref="A23:C25"/>
    <mergeCell ref="D23:D25"/>
    <mergeCell ref="E23:E25"/>
    <mergeCell ref="F23:J25"/>
    <mergeCell ref="A26:J27"/>
    <mergeCell ref="A28:C28"/>
    <mergeCell ref="F28:J28"/>
    <mergeCell ref="A17:C19"/>
    <mergeCell ref="D17:D19"/>
    <mergeCell ref="E17:E19"/>
    <mergeCell ref="F17:J19"/>
    <mergeCell ref="A20:C22"/>
    <mergeCell ref="D20:D22"/>
    <mergeCell ref="E20:E22"/>
    <mergeCell ref="F20:J22"/>
    <mergeCell ref="A11:C13"/>
    <mergeCell ref="D11:D13"/>
    <mergeCell ref="E11:E13"/>
    <mergeCell ref="F11:J13"/>
    <mergeCell ref="A14:C16"/>
    <mergeCell ref="D14:D16"/>
    <mergeCell ref="E14:E16"/>
    <mergeCell ref="F14:J16"/>
    <mergeCell ref="A6:E6"/>
    <mergeCell ref="F6:J6"/>
    <mergeCell ref="A7:C7"/>
    <mergeCell ref="F7:J7"/>
    <mergeCell ref="L7:P7"/>
    <mergeCell ref="A8:C10"/>
    <mergeCell ref="D8:D10"/>
    <mergeCell ref="E8:E10"/>
    <mergeCell ref="F8:J10"/>
    <mergeCell ref="A1:J2"/>
    <mergeCell ref="A3:J3"/>
    <mergeCell ref="A4:E4"/>
    <mergeCell ref="F4:J4"/>
    <mergeCell ref="A5:E5"/>
    <mergeCell ref="F5:J5"/>
  </mergeCells>
  <pageMargins left="0.15748031496062992" right="0.15748031496062992" top="0.23622047244094491" bottom="0.19685039370078741" header="0.23622047244094491" footer="0.15748031496062992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Рж,1-1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Мария</cp:lastModifiedBy>
  <dcterms:created xsi:type="dcterms:W3CDTF">2014-07-01T09:34:03Z</dcterms:created>
  <dcterms:modified xsi:type="dcterms:W3CDTF">2014-07-01T09:35:07Z</dcterms:modified>
</cp:coreProperties>
</file>