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Б,318-3 (2)" sheetId="5" r:id="rId1"/>
  </sheets>
  <calcPr calcId="144525"/>
</workbook>
</file>

<file path=xl/calcChain.xml><?xml version="1.0" encoding="utf-8"?>
<calcChain xmlns="http://schemas.openxmlformats.org/spreadsheetml/2006/main">
  <c r="K24" i="5" l="1"/>
  <c r="K21" i="5"/>
  <c r="K18" i="5"/>
  <c r="K14" i="5"/>
  <c r="K11" i="5"/>
  <c r="M24" i="5" l="1"/>
  <c r="M16" i="5"/>
  <c r="M19" i="5"/>
  <c r="M18" i="5"/>
  <c r="M17" i="5"/>
  <c r="M22" i="5"/>
  <c r="M13" i="5"/>
  <c r="M11" i="5"/>
  <c r="Q24" i="5"/>
  <c r="Q21" i="5"/>
  <c r="N19" i="5"/>
  <c r="Q18" i="5"/>
  <c r="Q14" i="5"/>
  <c r="N7" i="5" s="1"/>
  <c r="N6" i="5" s="1"/>
  <c r="N12" i="5"/>
  <c r="Q11" i="5"/>
  <c r="O11" i="5"/>
  <c r="N11" i="5"/>
  <c r="O6" i="5"/>
  <c r="Q6" i="5" l="1"/>
</calcChain>
</file>

<file path=xl/sharedStrings.xml><?xml version="1.0" encoding="utf-8"?>
<sst xmlns="http://schemas.openxmlformats.org/spreadsheetml/2006/main" count="50" uniqueCount="48">
  <si>
    <t>О Т Ч Ё Т    по затратам за 2014 год  по ул.Байкальской,318/3</t>
  </si>
  <si>
    <t>Sж.п. - 4 902,14 кв.м., S оф.п. - 409,9 кв.м.,   S общ. - 5 312,04 кв.м.,    тариф  - 18,68 руб. с кв. м  в мес.</t>
  </si>
  <si>
    <t>Затраты по текущему ремонту за 2014г.</t>
  </si>
  <si>
    <t>тариф</t>
  </si>
  <si>
    <t xml:space="preserve">начислено </t>
  </si>
  <si>
    <t>Наименование работ (материалы)</t>
  </si>
  <si>
    <t>Всего: (по тарифам).</t>
  </si>
  <si>
    <t>74 581 руб. 04 коп.</t>
  </si>
  <si>
    <t>Резерв собственников на 31.12.13г. -  (+) 56 921 руб. 73 коп.</t>
  </si>
  <si>
    <t>Провайдеры 2014г.      - (+) 17 400 руб. 00 коп.</t>
  </si>
  <si>
    <r>
      <t>За 2014г по статье текущий ремонт, затраты:</t>
    </r>
    <r>
      <rPr>
        <b/>
        <sz val="10"/>
        <rFont val="Arial Cyr"/>
        <charset val="204"/>
      </rPr>
      <t xml:space="preserve">  </t>
    </r>
  </si>
  <si>
    <t xml:space="preserve">Материалы + работа          -9 383 руб. 25 коп.                        </t>
  </si>
  <si>
    <t>Вывоз снега               - 30 742 руб.85 коп.</t>
  </si>
  <si>
    <t>Итого потрачено  за 2014г. -  40 126  руб.10 коп.</t>
  </si>
  <si>
    <t>Резерв собственников на 31.12.14г. при 100% оплате -(+) 108 776 руб 70 коп.</t>
  </si>
  <si>
    <t>Задолжность собственников на 31.12.2014г. -(-)  9 611 руб. 68 коп.</t>
  </si>
  <si>
    <t>Начислено за содержание и текущий ремонт за 2014 год всего:</t>
  </si>
  <si>
    <t xml:space="preserve">          </t>
  </si>
  <si>
    <t>в т.ч. Содержание за 2014 год</t>
  </si>
  <si>
    <t>текущий ремонт(тариф- 1,17 руб./м2) - начислено за 2014г.</t>
  </si>
  <si>
    <t>Cодержание:</t>
  </si>
  <si>
    <t>начислено по тарифам за 2014 год(руб)</t>
  </si>
  <si>
    <t>ТБО +к/габарит ("Пётр и К")</t>
  </si>
  <si>
    <t>уборка территории (з/п+налоги+инвентарь для уборки)</t>
  </si>
  <si>
    <t>уборка МОП (з/п уборщицы +налоги+моющие средства)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</si>
  <si>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</si>
  <si>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</si>
  <si>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>Теплоэнергия</t>
  </si>
  <si>
    <t xml:space="preserve"> * Материалы - отчет предоставлен  Совету Дома</t>
  </si>
  <si>
    <t>132 588 руб. 52 коп.</t>
  </si>
  <si>
    <t>296 411 руб. 83 коп.</t>
  </si>
  <si>
    <t>645 094 руб. 14 коп.</t>
  </si>
  <si>
    <t>100 78 руб. 83 коп.</t>
  </si>
  <si>
    <t>158 723 руб.76 коп.</t>
  </si>
  <si>
    <t>384 379 руб. 21 коп.</t>
  </si>
  <si>
    <t>26 772 руб. 68 коп.</t>
  </si>
  <si>
    <t>15 298 руб. 68 коп.</t>
  </si>
  <si>
    <t>1 190 746 руб. 89 коп.</t>
  </si>
  <si>
    <t>1 116 165 руб. 84 коп.</t>
  </si>
  <si>
    <t>Задолженность собственников на 31.12.13       - 33 863 руб. 57 коп.              Оплачено собственниками за 2014г.- 259 871 руб. 99 коп.             -                                                                                             Задолженность собственников на 31.12.14       - 70 403 руб. 41 коп.</t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</si>
  <si>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15 338 руб. 34 коп. </t>
    </r>
    <r>
      <rPr>
        <sz val="10"/>
        <rFont val="Arial Cyr"/>
        <charset val="204"/>
      </rPr>
      <t xml:space="preserve">             Оплачено собственниками за 2014г.-   </t>
    </r>
    <r>
      <rPr>
        <b/>
        <sz val="10"/>
        <rFont val="Arial Cyr"/>
        <charset val="204"/>
      </rPr>
      <t xml:space="preserve">116 242 руб. 54 коп.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31 684 руб. 32 коп.</t>
    </r>
  </si>
  <si>
    <r>
      <t>Задолженность собственников на 31.12.13       -</t>
    </r>
    <r>
      <rPr>
        <b/>
        <sz val="10"/>
        <rFont val="Arial Cyr"/>
        <charset val="204"/>
      </rPr>
      <t xml:space="preserve"> 76 042 руб. 85 коп.    </t>
    </r>
    <r>
      <rPr>
        <sz val="10"/>
        <rFont val="Arial Cyr"/>
        <charset val="204"/>
      </rPr>
      <t xml:space="preserve">            Оплачено собственниками за 2014г.          - </t>
    </r>
    <r>
      <rPr>
        <b/>
        <sz val="10"/>
        <rFont val="Arial Cyr"/>
        <charset val="204"/>
      </rPr>
      <t xml:space="preserve">572 346 руб. 47 коп.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148 790 руб. 52 коп.</t>
    </r>
  </si>
  <si>
    <r>
      <t>Задолженность собственников на 31.12.13       -</t>
    </r>
    <r>
      <rPr>
        <b/>
        <sz val="10"/>
        <rFont val="Arial Cyr"/>
        <charset val="204"/>
      </rPr>
      <t xml:space="preserve"> 1 906 руб. 91 коп. </t>
    </r>
    <r>
      <rPr>
        <sz val="10"/>
        <rFont val="Arial Cyr"/>
        <charset val="204"/>
      </rPr>
      <t xml:space="preserve">              Оплачено собственниками за 2014г.-   </t>
    </r>
    <r>
      <rPr>
        <b/>
        <sz val="10"/>
        <rFont val="Arial Cyr"/>
        <charset val="204"/>
      </rPr>
      <t xml:space="preserve">23 472 руб. 56 коп.   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Задолженность собственников на 31.12.14      -   </t>
    </r>
    <r>
      <rPr>
        <b/>
        <sz val="10"/>
        <rFont val="Arial Cyr"/>
        <charset val="204"/>
      </rPr>
      <t>5 207 руб. 03 коп.</t>
    </r>
  </si>
  <si>
    <r>
      <t xml:space="preserve">Задолженность собственников по статье  т/энергия   на 31.12.14 г. составляет   -   </t>
    </r>
    <r>
      <rPr>
        <b/>
        <sz val="11"/>
        <color theme="1"/>
        <rFont val="Calibri"/>
        <family val="2"/>
        <charset val="204"/>
        <scheme val="minor"/>
      </rPr>
      <t>197 688 руб. 31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</si>
  <si>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>648 руб. 20 коп.</t>
    </r>
    <r>
      <rPr>
        <sz val="10"/>
        <rFont val="Arial Cyr"/>
        <charset val="204"/>
      </rPr>
      <t xml:space="preserve">                 Оплачено собственниками за 2014г.-   </t>
    </r>
    <r>
      <rPr>
        <b/>
        <sz val="10"/>
        <rFont val="Arial Cyr"/>
        <charset val="204"/>
      </rPr>
      <t>13 412 руб. 87 коп.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Задолженность собственников на 31.12.14       -</t>
    </r>
    <r>
      <rPr>
        <b/>
        <sz val="10"/>
        <rFont val="Arial Cyr"/>
        <charset val="204"/>
      </rPr>
      <t xml:space="preserve"> 2 534 руб. 01 коп.</t>
    </r>
  </si>
  <si>
    <t>Лифт, "Иркутск-Сибсервис"</t>
  </si>
  <si>
    <t>Аварийная служба (з/п сотрудников ав.службы)</t>
  </si>
  <si>
    <t>Содержание общего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</si>
</sst>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2" borderId="0" xfId="1" applyFill="1"/>
    <xf numFmtId="0" fontId="1" fillId="0" borderId="0" xfId="1"/>
    <xf numFmtId="0" fontId="1" fillId="2" borderId="1" xfId="1" applyFont="1" applyFill="1" applyBorder="1" applyAlignment="1">
      <alignment horizontal="center" vertical="center" wrapText="1"/>
    </xf>
    <xf numFmtId="2" fontId="1" fillId="0" borderId="0" xfId="1" applyNumberFormat="1"/>
    <xf numFmtId="0" fontId="1" fillId="3" borderId="0" xfId="1" applyFill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0" fontId="5" fillId="2" borderId="0" xfId="1" applyFont="1" applyFill="1"/>
    <xf numFmtId="164" fontId="1" fillId="0" borderId="0" xfId="1" applyNumberFormat="1"/>
    <xf numFmtId="4" fontId="1" fillId="0" borderId="0" xfId="1" applyNumberFormat="1"/>
    <xf numFmtId="0" fontId="4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left" vertical="center" wrapText="1"/>
    </xf>
    <xf numFmtId="0" fontId="1" fillId="2" borderId="0" xfId="1" applyNumberFormat="1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horizontal="left" vertical="center" wrapText="1"/>
    </xf>
    <xf numFmtId="2" fontId="1" fillId="2" borderId="0" xfId="1" applyNumberForma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vertical="center" wrapText="1"/>
    </xf>
    <xf numFmtId="2" fontId="1" fillId="2" borderId="1" xfId="1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wrapText="1"/>
    </xf>
    <xf numFmtId="0" fontId="1" fillId="2" borderId="1" xfId="1" applyFill="1" applyBorder="1" applyAlignment="1">
      <alignment horizontal="left"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vertical="center" wrapText="1"/>
    </xf>
    <xf numFmtId="0" fontId="1" fillId="2" borderId="9" xfId="1" applyFill="1" applyBorder="1" applyAlignment="1">
      <alignment vertical="center" wrapText="1"/>
    </xf>
    <xf numFmtId="0" fontId="1" fillId="2" borderId="10" xfId="1" applyFill="1" applyBorder="1" applyAlignment="1">
      <alignment vertical="center" wrapText="1"/>
    </xf>
    <xf numFmtId="0" fontId="1" fillId="2" borderId="11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2" xfId="1" applyFill="1" applyBorder="1" applyAlignment="1">
      <alignment vertical="center" wrapText="1"/>
    </xf>
    <xf numFmtId="0" fontId="1" fillId="2" borderId="13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1" fillId="2" borderId="15" xfId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  <xf numFmtId="0" fontId="1" fillId="2" borderId="7" xfId="1" applyFill="1" applyBorder="1" applyAlignment="1">
      <alignment horizontal="center" vertical="top" wrapText="1"/>
    </xf>
    <xf numFmtId="0" fontId="1" fillId="2" borderId="8" xfId="1" applyFill="1" applyBorder="1" applyAlignment="1">
      <alignment horizontal="left" vertical="center" wrapText="1"/>
    </xf>
    <xf numFmtId="0" fontId="1" fillId="2" borderId="9" xfId="1" applyFill="1" applyBorder="1" applyAlignment="1">
      <alignment horizontal="left" vertical="center" wrapText="1"/>
    </xf>
    <xf numFmtId="0" fontId="1" fillId="2" borderId="10" xfId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1" fillId="2" borderId="1" xfId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2" xfId="1" applyFont="1" applyFill="1" applyBorder="1" applyAlignment="1">
      <alignment vertical="center" wrapText="1"/>
    </xf>
    <xf numFmtId="0" fontId="1" fillId="2" borderId="3" xfId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workbookViewId="0">
      <selection activeCell="S16" sqref="S16:S18"/>
    </sheetView>
  </sheetViews>
  <sheetFormatPr defaultRowHeight="12.75" x14ac:dyDescent="0.2"/>
  <cols>
    <col min="1" max="2" width="9.140625" style="2"/>
    <col min="3" max="3" width="14.28515625" style="2" customWidth="1"/>
    <col min="4" max="4" width="17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7109375" style="2" customWidth="1"/>
    <col min="11" max="11" width="23.7109375" style="2" hidden="1" customWidth="1"/>
    <col min="12" max="12" width="9.140625" style="2" hidden="1" customWidth="1"/>
    <col min="13" max="13" width="9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8.25" customHeight="1" x14ac:dyDescent="0.2"/>
    <row r="2" spans="1:17" ht="13.5" customHeight="1" x14ac:dyDescent="0.2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13"/>
      <c r="L2" s="1"/>
    </row>
    <row r="3" spans="1:17" ht="1.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13"/>
      <c r="L3" s="1"/>
    </row>
    <row r="4" spans="1:17" ht="15.75" customHeight="1" x14ac:dyDescent="0.2">
      <c r="A4" s="80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14"/>
      <c r="L4" s="1"/>
    </row>
    <row r="5" spans="1:17" ht="3" customHeight="1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/>
    </row>
    <row r="6" spans="1:17" ht="15" customHeight="1" x14ac:dyDescent="0.4">
      <c r="A6" s="82" t="s">
        <v>16</v>
      </c>
      <c r="B6" s="83"/>
      <c r="C6" s="83"/>
      <c r="D6" s="83"/>
      <c r="E6" s="83"/>
      <c r="F6" s="84" t="s">
        <v>37</v>
      </c>
      <c r="G6" s="84"/>
      <c r="H6" s="84"/>
      <c r="I6" s="84"/>
      <c r="J6" s="85"/>
      <c r="K6" s="17"/>
      <c r="L6" s="8" t="s">
        <v>17</v>
      </c>
      <c r="N6" s="2" t="e">
        <f>N7+#REF!</f>
        <v>#REF!</v>
      </c>
      <c r="O6" s="2">
        <f>2.18+2.08+10.92+0.24+0.42+1.17</f>
        <v>17.009999999999998</v>
      </c>
      <c r="Q6" s="4" t="e">
        <f>Q11+Q14+Q18+Q21+Q24+#REF!</f>
        <v>#REF!</v>
      </c>
    </row>
    <row r="7" spans="1:17" ht="14.25" customHeight="1" x14ac:dyDescent="0.2">
      <c r="A7" s="76" t="s">
        <v>18</v>
      </c>
      <c r="B7" s="76"/>
      <c r="C7" s="76"/>
      <c r="D7" s="76"/>
      <c r="E7" s="76"/>
      <c r="F7" s="77" t="s">
        <v>38</v>
      </c>
      <c r="G7" s="77"/>
      <c r="H7" s="77"/>
      <c r="I7" s="77"/>
      <c r="J7" s="77"/>
      <c r="K7" s="17"/>
      <c r="L7" s="1"/>
      <c r="N7" s="4">
        <f>Q11+Q14+Q18+Q21+Q24</f>
        <v>650727.62400000007</v>
      </c>
    </row>
    <row r="8" spans="1:17" ht="15.75" customHeight="1" x14ac:dyDescent="0.2">
      <c r="A8" s="75" t="s">
        <v>19</v>
      </c>
      <c r="B8" s="76"/>
      <c r="C8" s="76"/>
      <c r="D8" s="76"/>
      <c r="E8" s="76"/>
      <c r="F8" s="77" t="s">
        <v>7</v>
      </c>
      <c r="G8" s="77"/>
      <c r="H8" s="77"/>
      <c r="I8" s="77"/>
      <c r="J8" s="77"/>
      <c r="K8" s="17"/>
      <c r="L8" s="1"/>
      <c r="N8" s="4"/>
    </row>
    <row r="9" spans="1:17" ht="22.5" customHeight="1" x14ac:dyDescent="0.2">
      <c r="A9" s="27" t="s">
        <v>20</v>
      </c>
      <c r="B9" s="27"/>
      <c r="C9" s="27"/>
      <c r="D9" s="6" t="s">
        <v>3</v>
      </c>
      <c r="E9" s="3" t="s">
        <v>21</v>
      </c>
      <c r="F9" s="78"/>
      <c r="G9" s="78"/>
      <c r="H9" s="78"/>
      <c r="I9" s="78"/>
      <c r="J9" s="78"/>
      <c r="K9" s="18"/>
      <c r="L9" s="1"/>
      <c r="M9" s="74"/>
      <c r="N9" s="74"/>
      <c r="O9" s="74"/>
      <c r="P9" s="74"/>
      <c r="Q9" s="74"/>
    </row>
    <row r="10" spans="1:17" ht="12" customHeight="1" x14ac:dyDescent="0.2">
      <c r="A10" s="29" t="s">
        <v>45</v>
      </c>
      <c r="B10" s="29"/>
      <c r="C10" s="29"/>
      <c r="D10" s="29">
        <v>4.6500000000000004</v>
      </c>
      <c r="E10" s="61" t="s">
        <v>30</v>
      </c>
      <c r="F10" s="75" t="s">
        <v>39</v>
      </c>
      <c r="G10" s="75"/>
      <c r="H10" s="75"/>
      <c r="I10" s="75"/>
      <c r="J10" s="75"/>
      <c r="K10" s="16"/>
      <c r="L10" s="1"/>
    </row>
    <row r="11" spans="1:17" ht="17.25" customHeight="1" x14ac:dyDescent="0.2">
      <c r="A11" s="29"/>
      <c r="B11" s="29"/>
      <c r="C11" s="29"/>
      <c r="D11" s="29"/>
      <c r="E11" s="61"/>
      <c r="F11" s="75"/>
      <c r="G11" s="75"/>
      <c r="H11" s="75"/>
      <c r="I11" s="75"/>
      <c r="J11" s="75"/>
      <c r="K11" s="24">
        <f>M11+33863.57-259871.99</f>
        <v>70403.412000000011</v>
      </c>
      <c r="L11" s="1"/>
      <c r="M11" s="4">
        <f>4.65*5312.04*12</f>
        <v>296411.83199999999</v>
      </c>
      <c r="N11" s="9">
        <f>109743.82+104709.7+549725.9+12081.89+21143.3+37252.49+58899.2</f>
        <v>893556.3</v>
      </c>
      <c r="O11" s="2">
        <f>2.25*3143.5*12</f>
        <v>84874.5</v>
      </c>
      <c r="Q11" s="2">
        <f>2.2*3093.4*12</f>
        <v>81665.760000000009</v>
      </c>
    </row>
    <row r="12" spans="1:17" ht="7.5" customHeight="1" x14ac:dyDescent="0.2">
      <c r="A12" s="29"/>
      <c r="B12" s="29"/>
      <c r="C12" s="29"/>
      <c r="D12" s="29"/>
      <c r="E12" s="61"/>
      <c r="F12" s="75"/>
      <c r="G12" s="75"/>
      <c r="H12" s="75"/>
      <c r="I12" s="75"/>
      <c r="J12" s="75"/>
      <c r="K12" s="16"/>
      <c r="L12" s="1"/>
      <c r="N12" s="4">
        <f>893556.3-58899.2</f>
        <v>834657.10000000009</v>
      </c>
    </row>
    <row r="13" spans="1:17" x14ac:dyDescent="0.2">
      <c r="A13" s="29" t="s">
        <v>22</v>
      </c>
      <c r="B13" s="29"/>
      <c r="C13" s="29"/>
      <c r="D13" s="29">
        <v>2.08</v>
      </c>
      <c r="E13" s="61" t="s">
        <v>29</v>
      </c>
      <c r="F13" s="75" t="s">
        <v>40</v>
      </c>
      <c r="G13" s="75"/>
      <c r="H13" s="75"/>
      <c r="I13" s="75"/>
      <c r="J13" s="75"/>
      <c r="K13" s="16"/>
      <c r="L13" s="1"/>
      <c r="M13" s="4">
        <f>2.08*5312.04*12</f>
        <v>132588.5184</v>
      </c>
      <c r="N13" s="4"/>
    </row>
    <row r="14" spans="1:17" x14ac:dyDescent="0.2">
      <c r="A14" s="29"/>
      <c r="B14" s="29"/>
      <c r="C14" s="29"/>
      <c r="D14" s="29"/>
      <c r="E14" s="61"/>
      <c r="F14" s="75"/>
      <c r="G14" s="75"/>
      <c r="H14" s="75"/>
      <c r="I14" s="75"/>
      <c r="J14" s="75"/>
      <c r="K14" s="24">
        <f>M13+15338.34-116242.54</f>
        <v>31684.318400000004</v>
      </c>
      <c r="L14" s="1"/>
      <c r="Q14" s="2">
        <f>2.08*3093.4*12</f>
        <v>77211.26400000001</v>
      </c>
    </row>
    <row r="15" spans="1:17" x14ac:dyDescent="0.2">
      <c r="A15" s="29"/>
      <c r="B15" s="29"/>
      <c r="C15" s="29"/>
      <c r="D15" s="29"/>
      <c r="E15" s="61"/>
      <c r="F15" s="75"/>
      <c r="G15" s="75"/>
      <c r="H15" s="75"/>
      <c r="I15" s="75"/>
      <c r="J15" s="75"/>
      <c r="K15" s="16"/>
      <c r="L15" s="1"/>
      <c r="N15" s="10"/>
    </row>
    <row r="16" spans="1:17" ht="25.5" customHeight="1" x14ac:dyDescent="0.2">
      <c r="A16" s="62" t="s">
        <v>47</v>
      </c>
      <c r="B16" s="63"/>
      <c r="C16" s="64"/>
      <c r="D16" s="46">
        <v>10.119999999999999</v>
      </c>
      <c r="E16" s="11" t="s">
        <v>31</v>
      </c>
      <c r="F16" s="65" t="s">
        <v>41</v>
      </c>
      <c r="G16" s="66"/>
      <c r="H16" s="66"/>
      <c r="I16" s="66"/>
      <c r="J16" s="67"/>
      <c r="K16" s="15"/>
      <c r="L16" s="1"/>
      <c r="M16" s="2">
        <f>0.03*5312.04*12</f>
        <v>1912.3344</v>
      </c>
    </row>
    <row r="17" spans="1:17" ht="28.5" customHeight="1" x14ac:dyDescent="0.2">
      <c r="A17" s="62" t="s">
        <v>23</v>
      </c>
      <c r="B17" s="63"/>
      <c r="C17" s="64"/>
      <c r="D17" s="47"/>
      <c r="E17" s="11" t="s">
        <v>32</v>
      </c>
      <c r="F17" s="68"/>
      <c r="G17" s="69"/>
      <c r="H17" s="69"/>
      <c r="I17" s="69"/>
      <c r="J17" s="70"/>
      <c r="K17" s="15"/>
      <c r="L17" s="1"/>
      <c r="M17" s="4">
        <f>1.57*5312.04*12</f>
        <v>100078.8336</v>
      </c>
    </row>
    <row r="18" spans="1:17" ht="24.75" customHeight="1" x14ac:dyDescent="0.2">
      <c r="A18" s="62" t="s">
        <v>24</v>
      </c>
      <c r="B18" s="63"/>
      <c r="C18" s="64"/>
      <c r="D18" s="47"/>
      <c r="E18" s="11" t="s">
        <v>33</v>
      </c>
      <c r="F18" s="68"/>
      <c r="G18" s="69"/>
      <c r="H18" s="69"/>
      <c r="I18" s="69"/>
      <c r="J18" s="70"/>
      <c r="K18" s="15">
        <f>645094.14+76042.85-572346.47</f>
        <v>148790.52000000002</v>
      </c>
      <c r="L18" s="1"/>
      <c r="M18" s="4">
        <f>2.49*5312.04*12</f>
        <v>158723.75520000001</v>
      </c>
      <c r="Q18" s="2">
        <f>12.62*3093.4*12</f>
        <v>468464.49599999998</v>
      </c>
    </row>
    <row r="19" spans="1:17" ht="29.25" customHeight="1" x14ac:dyDescent="0.2">
      <c r="A19" s="62" t="s">
        <v>25</v>
      </c>
      <c r="B19" s="63"/>
      <c r="C19" s="64"/>
      <c r="D19" s="48"/>
      <c r="E19" s="11" t="s">
        <v>34</v>
      </c>
      <c r="F19" s="71"/>
      <c r="G19" s="72"/>
      <c r="H19" s="72"/>
      <c r="I19" s="72"/>
      <c r="J19" s="73"/>
      <c r="K19" s="15"/>
      <c r="L19" s="1"/>
      <c r="M19" s="4">
        <f>6.03*5312.04*12</f>
        <v>384379.2144</v>
      </c>
      <c r="N19" s="4" t="e">
        <f>D10+D13+D16+D20+D23+#REF!</f>
        <v>#REF!</v>
      </c>
    </row>
    <row r="20" spans="1:17" ht="12.75" customHeight="1" x14ac:dyDescent="0.2">
      <c r="A20" s="37" t="s">
        <v>26</v>
      </c>
      <c r="B20" s="38"/>
      <c r="C20" s="39"/>
      <c r="D20" s="46">
        <v>0.24</v>
      </c>
      <c r="E20" s="49" t="s">
        <v>36</v>
      </c>
      <c r="F20" s="52" t="s">
        <v>44</v>
      </c>
      <c r="G20" s="53"/>
      <c r="H20" s="53"/>
      <c r="I20" s="53"/>
      <c r="J20" s="54"/>
      <c r="K20" s="16"/>
      <c r="L20" s="1"/>
    </row>
    <row r="21" spans="1:17" ht="15" customHeight="1" x14ac:dyDescent="0.2">
      <c r="A21" s="40"/>
      <c r="B21" s="41"/>
      <c r="C21" s="42"/>
      <c r="D21" s="47"/>
      <c r="E21" s="50"/>
      <c r="F21" s="55"/>
      <c r="G21" s="56"/>
      <c r="H21" s="56"/>
      <c r="I21" s="56"/>
      <c r="J21" s="57"/>
      <c r="K21" s="16">
        <f>M22+648.2-13412.87</f>
        <v>2534.0051999999996</v>
      </c>
      <c r="L21" s="1"/>
      <c r="N21" s="2">
        <v>43431.34</v>
      </c>
      <c r="Q21" s="2">
        <f>0.21*3093.4*12</f>
        <v>7795.3680000000004</v>
      </c>
    </row>
    <row r="22" spans="1:17" ht="15.75" customHeight="1" x14ac:dyDescent="0.2">
      <c r="A22" s="43"/>
      <c r="B22" s="44"/>
      <c r="C22" s="45"/>
      <c r="D22" s="48"/>
      <c r="E22" s="51"/>
      <c r="F22" s="58"/>
      <c r="G22" s="59"/>
      <c r="H22" s="59"/>
      <c r="I22" s="59"/>
      <c r="J22" s="60"/>
      <c r="K22" s="16"/>
      <c r="L22" s="1"/>
      <c r="M22" s="2">
        <f>0.24*5312.04*12</f>
        <v>15298.6752</v>
      </c>
    </row>
    <row r="23" spans="1:17" x14ac:dyDescent="0.2">
      <c r="A23" s="29" t="s">
        <v>46</v>
      </c>
      <c r="B23" s="29"/>
      <c r="C23" s="29"/>
      <c r="D23" s="29">
        <v>0.42</v>
      </c>
      <c r="E23" s="61" t="s">
        <v>35</v>
      </c>
      <c r="F23" s="52" t="s">
        <v>42</v>
      </c>
      <c r="G23" s="53"/>
      <c r="H23" s="53"/>
      <c r="I23" s="53"/>
      <c r="J23" s="54"/>
      <c r="K23" s="16"/>
      <c r="L23" s="1"/>
    </row>
    <row r="24" spans="1:17" x14ac:dyDescent="0.2">
      <c r="A24" s="29"/>
      <c r="B24" s="29"/>
      <c r="C24" s="29"/>
      <c r="D24" s="29"/>
      <c r="E24" s="61"/>
      <c r="F24" s="55"/>
      <c r="G24" s="56"/>
      <c r="H24" s="56"/>
      <c r="I24" s="56"/>
      <c r="J24" s="57"/>
      <c r="K24" s="16">
        <f>M24+1906.91-23472.56</f>
        <v>5207.0315999999948</v>
      </c>
      <c r="L24" s="1"/>
      <c r="M24" s="2">
        <f>0.42*5312.04*12</f>
        <v>26772.681599999996</v>
      </c>
      <c r="Q24" s="2">
        <f>0.42*3093.4*12</f>
        <v>15590.736000000001</v>
      </c>
    </row>
    <row r="25" spans="1:17" x14ac:dyDescent="0.2">
      <c r="A25" s="29"/>
      <c r="B25" s="29"/>
      <c r="C25" s="29"/>
      <c r="D25" s="29"/>
      <c r="E25" s="61"/>
      <c r="F25" s="58"/>
      <c r="G25" s="59"/>
      <c r="H25" s="59"/>
      <c r="I25" s="59"/>
      <c r="J25" s="60"/>
      <c r="K25" s="16"/>
      <c r="L25" s="1"/>
    </row>
    <row r="26" spans="1:17" ht="12.75" customHeight="1" x14ac:dyDescent="0.2">
      <c r="A26" s="27" t="s">
        <v>2</v>
      </c>
      <c r="B26" s="27"/>
      <c r="C26" s="27"/>
      <c r="D26" s="27"/>
      <c r="E26" s="27"/>
      <c r="F26" s="27"/>
      <c r="G26" s="27"/>
      <c r="H26" s="27"/>
      <c r="I26" s="27"/>
      <c r="J26" s="27"/>
      <c r="K26" s="19"/>
      <c r="L26" s="1"/>
    </row>
    <row r="27" spans="1:17" ht="12.75" customHeight="1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19"/>
      <c r="L27" s="1"/>
    </row>
    <row r="28" spans="1:17" ht="12.75" customHeight="1" x14ac:dyDescent="0.2">
      <c r="A28" s="28"/>
      <c r="B28" s="28"/>
      <c r="C28" s="28"/>
      <c r="D28" s="7" t="s">
        <v>3</v>
      </c>
      <c r="E28" s="7" t="s">
        <v>4</v>
      </c>
      <c r="F28" s="28" t="s">
        <v>5</v>
      </c>
      <c r="G28" s="28"/>
      <c r="H28" s="28"/>
      <c r="I28" s="28"/>
      <c r="J28" s="28"/>
      <c r="K28" s="20"/>
      <c r="L28" s="1"/>
    </row>
    <row r="29" spans="1:17" ht="12.75" customHeight="1" x14ac:dyDescent="0.2">
      <c r="A29" s="29" t="s">
        <v>6</v>
      </c>
      <c r="B29" s="29"/>
      <c r="C29" s="29"/>
      <c r="D29" s="30">
        <v>1.17</v>
      </c>
      <c r="E29" s="31" t="s">
        <v>7</v>
      </c>
      <c r="F29" s="32" t="s">
        <v>8</v>
      </c>
      <c r="G29" s="32"/>
      <c r="H29" s="32"/>
      <c r="I29" s="32"/>
      <c r="J29" s="32"/>
      <c r="K29" s="21"/>
    </row>
    <row r="30" spans="1:17" ht="12.75" customHeight="1" x14ac:dyDescent="0.2">
      <c r="A30" s="29"/>
      <c r="B30" s="29"/>
      <c r="C30" s="29"/>
      <c r="D30" s="30"/>
      <c r="E30" s="31"/>
      <c r="F30" s="32" t="s">
        <v>9</v>
      </c>
      <c r="G30" s="32"/>
      <c r="H30" s="32"/>
      <c r="I30" s="32"/>
      <c r="J30" s="32"/>
      <c r="K30" s="21"/>
    </row>
    <row r="31" spans="1:17" ht="12.75" customHeight="1" x14ac:dyDescent="0.2">
      <c r="A31" s="29"/>
      <c r="B31" s="29"/>
      <c r="C31" s="29"/>
      <c r="D31" s="30"/>
      <c r="E31" s="31"/>
      <c r="F31" s="34" t="s">
        <v>10</v>
      </c>
      <c r="G31" s="34"/>
      <c r="H31" s="34"/>
      <c r="I31" s="34"/>
      <c r="J31" s="34"/>
      <c r="K31" s="15"/>
    </row>
    <row r="32" spans="1:17" ht="12.75" customHeight="1" x14ac:dyDescent="0.2">
      <c r="A32" s="29"/>
      <c r="B32" s="29"/>
      <c r="C32" s="29"/>
      <c r="D32" s="30"/>
      <c r="E32" s="31"/>
      <c r="F32" s="35" t="s">
        <v>11</v>
      </c>
      <c r="G32" s="35"/>
      <c r="H32" s="35"/>
      <c r="I32" s="35"/>
      <c r="J32" s="35"/>
      <c r="K32" s="22"/>
    </row>
    <row r="33" spans="1:11" ht="12.75" customHeight="1" x14ac:dyDescent="0.2">
      <c r="A33" s="29"/>
      <c r="B33" s="29"/>
      <c r="C33" s="29"/>
      <c r="D33" s="30"/>
      <c r="E33" s="31"/>
      <c r="F33" s="36" t="s">
        <v>12</v>
      </c>
      <c r="G33" s="36"/>
      <c r="H33" s="36"/>
      <c r="I33" s="36"/>
      <c r="J33" s="36"/>
      <c r="K33" s="23"/>
    </row>
    <row r="34" spans="1:11" ht="15" customHeight="1" x14ac:dyDescent="0.2">
      <c r="A34" s="29"/>
      <c r="B34" s="29"/>
      <c r="C34" s="29"/>
      <c r="D34" s="30"/>
      <c r="E34" s="31"/>
      <c r="F34" s="32" t="s">
        <v>13</v>
      </c>
      <c r="G34" s="32"/>
      <c r="H34" s="32"/>
      <c r="I34" s="32"/>
      <c r="J34" s="32"/>
      <c r="K34" s="21"/>
    </row>
    <row r="35" spans="1:11" ht="25.5" customHeight="1" x14ac:dyDescent="0.2">
      <c r="A35" s="29"/>
      <c r="B35" s="29"/>
      <c r="C35" s="29"/>
      <c r="D35" s="30"/>
      <c r="E35" s="31"/>
      <c r="F35" s="32" t="s">
        <v>14</v>
      </c>
      <c r="G35" s="32"/>
      <c r="H35" s="32"/>
      <c r="I35" s="32"/>
      <c r="J35" s="32"/>
      <c r="K35" s="21"/>
    </row>
    <row r="36" spans="1:11" ht="19.5" customHeight="1" x14ac:dyDescent="0.2">
      <c r="A36" s="29"/>
      <c r="B36" s="29"/>
      <c r="C36" s="29"/>
      <c r="D36" s="30"/>
      <c r="E36" s="31"/>
      <c r="F36" s="32" t="s">
        <v>15</v>
      </c>
      <c r="G36" s="32"/>
      <c r="H36" s="32"/>
      <c r="I36" s="32"/>
      <c r="J36" s="32"/>
      <c r="K36" s="21"/>
    </row>
    <row r="37" spans="1:11" ht="15" customHeight="1" x14ac:dyDescent="0.25">
      <c r="A37" s="12"/>
      <c r="B37" s="12"/>
      <c r="C37" s="12"/>
      <c r="D37" s="33" t="s">
        <v>27</v>
      </c>
      <c r="E37" s="33"/>
      <c r="F37" s="12"/>
      <c r="G37" s="12"/>
      <c r="H37" s="12"/>
      <c r="I37" s="12"/>
    </row>
    <row r="38" spans="1:11" ht="15" x14ac:dyDescent="0.25">
      <c r="A38" s="25" t="s">
        <v>43</v>
      </c>
      <c r="B38" s="25"/>
      <c r="C38" s="25"/>
      <c r="D38" s="25"/>
      <c r="E38" s="25"/>
      <c r="F38" s="25"/>
      <c r="G38" s="25"/>
      <c r="H38" s="25"/>
      <c r="I38" s="25"/>
    </row>
    <row r="39" spans="1:11" ht="15" x14ac:dyDescent="0.2">
      <c r="A39" s="26" t="s">
        <v>28</v>
      </c>
      <c r="B39" s="26"/>
      <c r="C39" s="26"/>
      <c r="D39" s="26"/>
      <c r="E39" s="26"/>
      <c r="F39" s="26"/>
      <c r="G39" s="26"/>
      <c r="H39" s="26"/>
      <c r="I39" s="26"/>
    </row>
  </sheetData>
  <mergeCells count="50">
    <mergeCell ref="A8:E8"/>
    <mergeCell ref="F8:J8"/>
    <mergeCell ref="A9:C9"/>
    <mergeCell ref="F9:J9"/>
    <mergeCell ref="A2:J3"/>
    <mergeCell ref="A4:J4"/>
    <mergeCell ref="A6:E6"/>
    <mergeCell ref="F6:J6"/>
    <mergeCell ref="A7:E7"/>
    <mergeCell ref="F7:J7"/>
    <mergeCell ref="M9:Q9"/>
    <mergeCell ref="A13:C15"/>
    <mergeCell ref="D13:D15"/>
    <mergeCell ref="E13:E15"/>
    <mergeCell ref="F13:J15"/>
    <mergeCell ref="A10:C12"/>
    <mergeCell ref="D10:D12"/>
    <mergeCell ref="E10:E12"/>
    <mergeCell ref="F10:J12"/>
    <mergeCell ref="A16:C16"/>
    <mergeCell ref="F16:J19"/>
    <mergeCell ref="A17:C17"/>
    <mergeCell ref="A18:C18"/>
    <mergeCell ref="A19:C19"/>
    <mergeCell ref="D16:D19"/>
    <mergeCell ref="F29:J29"/>
    <mergeCell ref="A20:C22"/>
    <mergeCell ref="D20:D22"/>
    <mergeCell ref="E20:E22"/>
    <mergeCell ref="F20:J22"/>
    <mergeCell ref="A23:C25"/>
    <mergeCell ref="D23:D25"/>
    <mergeCell ref="E23:E25"/>
    <mergeCell ref="F23:J25"/>
    <mergeCell ref="A38:I38"/>
    <mergeCell ref="A39:I39"/>
    <mergeCell ref="A26:J27"/>
    <mergeCell ref="A28:C28"/>
    <mergeCell ref="A29:C36"/>
    <mergeCell ref="D29:D36"/>
    <mergeCell ref="E29:E36"/>
    <mergeCell ref="F35:J35"/>
    <mergeCell ref="F36:J36"/>
    <mergeCell ref="D37:E37"/>
    <mergeCell ref="F30:J30"/>
    <mergeCell ref="F31:J31"/>
    <mergeCell ref="F32:J32"/>
    <mergeCell ref="F33:J33"/>
    <mergeCell ref="F34:J34"/>
    <mergeCell ref="F28:J28"/>
  </mergeCells>
  <pageMargins left="0.17" right="0.17" top="0.26" bottom="0.22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Б,318-3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2015-04-01T06:22:57Z</dcterms:modified>
</cp:coreProperties>
</file>