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6585" yWindow="105" windowWidth="15120" windowHeight="8010" activeTab="1"/>
  </bookViews>
  <sheets>
    <sheet name="отчет" sheetId="5" r:id="rId1"/>
    <sheet name="карточка" sheetId="6" r:id="rId2"/>
    <sheet name="Лист1" sheetId="1" r:id="rId3"/>
    <sheet name="Лист2" sheetId="2" r:id="rId4"/>
    <sheet name="Лист3" sheetId="3" r:id="rId5"/>
  </sheets>
  <externalReferences>
    <externalReference r:id="rId6"/>
  </externalReferences>
  <definedNames>
    <definedName name="_xlnm.Print_Area" localSheetId="0">отчет!$A$1:$E$109</definedName>
  </definedNames>
  <calcPr calcId="125725"/>
</workbook>
</file>

<file path=xl/calcChain.xml><?xml version="1.0" encoding="utf-8"?>
<calcChain xmlns="http://schemas.openxmlformats.org/spreadsheetml/2006/main">
  <c r="E48" i="6"/>
  <c r="D42"/>
  <c r="E40"/>
  <c r="D40"/>
  <c r="D36"/>
  <c r="E35"/>
  <c r="E33"/>
  <c r="E32"/>
  <c r="E36" s="1"/>
  <c r="D30"/>
  <c r="E27"/>
  <c r="E30" s="1"/>
  <c r="D25"/>
  <c r="D43" s="1"/>
  <c r="E24"/>
  <c r="E23"/>
  <c r="E22"/>
  <c r="E21"/>
  <c r="E20"/>
  <c r="E19"/>
  <c r="E18"/>
  <c r="E17"/>
  <c r="E16"/>
  <c r="E15"/>
  <c r="E25" s="1"/>
  <c r="D11"/>
  <c r="D7"/>
  <c r="E46" s="1"/>
  <c r="E98" i="5"/>
  <c r="E93"/>
  <c r="E85"/>
  <c r="E84"/>
  <c r="E82"/>
  <c r="E80"/>
  <c r="E73"/>
  <c r="E71"/>
  <c r="E67"/>
  <c r="E63"/>
  <c r="E48"/>
  <c r="E42"/>
  <c r="E32"/>
  <c r="E38" s="1"/>
  <c r="E29" s="1"/>
  <c r="E24"/>
  <c r="E83" s="1"/>
  <c r="E19"/>
  <c r="E99" s="1"/>
  <c r="E100" s="1"/>
  <c r="E15"/>
  <c r="E14"/>
  <c r="E74" s="1"/>
  <c r="C2"/>
  <c r="E41" i="6" l="1"/>
  <c r="E43" s="1"/>
  <c r="E45" s="1"/>
  <c r="E47" s="1"/>
  <c r="E49" s="1"/>
  <c r="D41"/>
  <c r="E42"/>
  <c r="E75" i="5"/>
  <c r="E86"/>
  <c r="E76"/>
  <c r="E27"/>
  <c r="E6" s="1"/>
  <c r="E49" s="1"/>
  <c r="E51" l="1"/>
  <c r="E90"/>
  <c r="E91" s="1"/>
</calcChain>
</file>

<file path=xl/sharedStrings.xml><?xml version="1.0" encoding="utf-8"?>
<sst xmlns="http://schemas.openxmlformats.org/spreadsheetml/2006/main" count="177" uniqueCount="157">
  <si>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</si>
  <si>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</si>
  <si>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</si>
  <si>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</si>
  <si>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</si>
  <si>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</si>
  <si>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</si>
  <si>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</si>
  <si>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</si>
  <si>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</si>
  <si>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</si>
  <si>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</si>
  <si>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</si>
  <si>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</si>
  <si>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</si>
  <si>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</si>
  <si>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</si>
  <si>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</si>
  <si>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</si>
  <si>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</si>
  <si>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</si>
  <si>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</si>
  <si>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</si>
  <si>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</si>
  <si>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</si>
  <si>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</si>
  <si>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</si>
  <si>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</si>
  <si>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</si>
  <si>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</si>
  <si>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</si>
  <si>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</si>
  <si>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</si>
  <si>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</si>
  <si>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</si>
  <si>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</si>
  <si>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</si>
  <si>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</si>
  <si>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</si>
  <si>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</si>
  <si>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</si>
  <si>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</si>
  <si>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</si>
  <si>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</si>
  <si>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</si>
  <si>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</si>
  <si>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</si>
  <si>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</si>
  <si>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</si>
  <si>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</si>
  <si>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</si>
  <si>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</si>
  <si>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</si>
  <si>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</si>
  <si>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</si>
  <si>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</si>
  <si>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</si>
  <si>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</si>
  <si>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</si>
  <si>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</si>
  <si>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</si>
  <si>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</si>
  <si>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</si>
  <si>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</si>
  <si>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</si>
  <si>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</si>
  <si>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</si>
  <si>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</si>
  <si>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</si>
  <si>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</si>
  <si>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</si>
  <si>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</si>
  <si>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</si>
  <si>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</si>
  <si>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</si>
  <si>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</si>
  <si>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</si>
  <si>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</si>
  <si>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</si>
  <si>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</si>
  <si>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</si>
  <si>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</si>
  <si>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</si>
  <si>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</si>
  <si>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</si>
  <si>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</si>
  <si>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</si>
  <si>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</si>
  <si>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</si>
  <si>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</si>
  <si>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</t>
  </si>
  <si>
    <t>на 2014 год</t>
  </si>
  <si>
    <t>по начислению</t>
  </si>
  <si>
    <t xml:space="preserve"> оплата 2014г. </t>
  </si>
  <si>
    <t>Площадь, кв.м.</t>
  </si>
  <si>
    <t>Тариф, руб./кв.м.</t>
  </si>
  <si>
    <t>Остаток 2013 г. ("-" экономия, "+" перерасход)</t>
  </si>
  <si>
    <t xml:space="preserve">План доходов на текущий ремонт, руб. </t>
  </si>
  <si>
    <t>План доходов с учетом остатка, руб.</t>
  </si>
  <si>
    <t>№ п/п</t>
  </si>
  <si>
    <t>Наименование ремонтных работ</t>
  </si>
  <si>
    <t>№ сметы</t>
  </si>
  <si>
    <t xml:space="preserve">Сметная стоимость, руб. </t>
  </si>
  <si>
    <t>Стоимость по акту, руб.</t>
  </si>
  <si>
    <t>Срок выполнения</t>
  </si>
  <si>
    <t>1.</t>
  </si>
  <si>
    <t>Сантехнические работы</t>
  </si>
  <si>
    <t>1.1.</t>
  </si>
  <si>
    <t>Отопление 3,4 подъезд,кв.7,кв.48,кв.37,кв.10,кв.8кв.8</t>
  </si>
  <si>
    <t>1</t>
  </si>
  <si>
    <t>янв.фев.</t>
  </si>
  <si>
    <t>ГВС подвал, розлив</t>
  </si>
  <si>
    <t>ХВС подвал - 4 подъезд</t>
  </si>
  <si>
    <t>1.2.</t>
  </si>
  <si>
    <t>Чистка расходомера</t>
  </si>
  <si>
    <t>ООО"ИЭСК"</t>
  </si>
  <si>
    <t>март</t>
  </si>
  <si>
    <t>1.3.</t>
  </si>
  <si>
    <t>Отопление под кв.1,2,48,4 подъезд,кв.23,13,кв.33</t>
  </si>
  <si>
    <t>апрель</t>
  </si>
  <si>
    <t>1.4.</t>
  </si>
  <si>
    <t>Смена труб канализации кв.8/5</t>
  </si>
  <si>
    <t>май</t>
  </si>
  <si>
    <t>1.5.</t>
  </si>
  <si>
    <t>1.6.</t>
  </si>
  <si>
    <t>июнь</t>
  </si>
  <si>
    <t>1.7.</t>
  </si>
  <si>
    <t>Смена труб канализации кв.6/3-28.08,кв.56/53-08.09,кв.46-24.10,под кв.16,30-ноябрь-декабрь,кв.14-декабрь</t>
  </si>
  <si>
    <t>авг-дек.</t>
  </si>
  <si>
    <t>Отопление элеватор-25.08,подъездное отопл. - 3 под.,под кв.31,52-49,46-58,29, под кв.16,17,18</t>
  </si>
  <si>
    <t>Итого:</t>
  </si>
  <si>
    <t>2.</t>
  </si>
  <si>
    <t>Электромонтажные работы</t>
  </si>
  <si>
    <t>2.1.</t>
  </si>
  <si>
    <t>3.</t>
  </si>
  <si>
    <t>Ремонтно-строительные работы</t>
  </si>
  <si>
    <t>3.1.</t>
  </si>
  <si>
    <t>Установка мет.двери и домофона под.2</t>
  </si>
  <si>
    <t>ИП Иванов</t>
  </si>
  <si>
    <t>3.2.</t>
  </si>
  <si>
    <t>Почтовые ящики ( 3,4 подъезд)</t>
  </si>
  <si>
    <t>Постникова</t>
  </si>
  <si>
    <t>август</t>
  </si>
  <si>
    <t>Комплект конструкций ПХВ - окон 3 подъезд</t>
  </si>
  <si>
    <t>Прочие работы</t>
  </si>
  <si>
    <t>ИТОГО:</t>
  </si>
  <si>
    <t xml:space="preserve">Расходы по управлению </t>
  </si>
  <si>
    <t>Всего: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</si>
  <si>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</si>
  <si>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</si>
  <si>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</si>
  <si>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За размещения оборудования "Ростелекома" 300 руб в мес. с 01.02.2014 г.</t>
  </si>
  <si>
    <t>Всего доходов:</t>
  </si>
  <si>
    <t>Техник</t>
  </si>
  <si>
    <t>на 2015</t>
  </si>
  <si>
    <t>ГВС- смена арматуры</t>
  </si>
  <si>
    <t>Изоляция труб ГВС и отопления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</si>
</sst>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15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right"/>
    </xf>
    <xf numFmtId="167" fontId="8" fillId="0" borderId="1" xfId="3" applyNumberFormat="1" applyFont="1" applyFill="1" applyBorder="1" applyAlignment="1">
      <alignment horizontal="right"/>
    </xf>
    <xf numFmtId="167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167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/>
    </xf>
    <xf numFmtId="167" fontId="8" fillId="0" borderId="1" xfId="6" applyNumberFormat="1" applyFont="1" applyFill="1" applyBorder="1" applyAlignment="1">
      <alignment horizontal="right"/>
    </xf>
    <xf numFmtId="9" fontId="4" fillId="0" borderId="1" xfId="7" applyNumberFormat="1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7" fontId="8" fillId="0" borderId="1" xfId="3" applyNumberFormat="1" applyFont="1" applyFill="1" applyBorder="1" applyAlignment="1">
      <alignment horizontal="right" vertical="center"/>
    </xf>
    <xf numFmtId="167" fontId="9" fillId="0" borderId="1" xfId="1" applyNumberFormat="1" applyFont="1" applyFill="1" applyBorder="1" applyAlignment="1">
      <alignment horizontal="right"/>
    </xf>
    <xf numFmtId="167" fontId="9" fillId="0" borderId="12" xfId="1" applyNumberFormat="1" applyFont="1" applyFill="1" applyBorder="1" applyAlignment="1">
      <alignment horizontal="right"/>
    </xf>
    <xf numFmtId="167" fontId="9" fillId="0" borderId="12" xfId="1" applyNumberFormat="1" applyFont="1" applyFill="1" applyBorder="1" applyAlignment="1">
      <alignment horizontal="right" vertical="center"/>
    </xf>
    <xf numFmtId="167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41" fontId="2" fillId="0" borderId="1" xfId="6" applyNumberFormat="1" applyFont="1" applyFill="1" applyBorder="1" applyAlignment="1">
      <alignment horizontal="left"/>
    </xf>
    <xf numFmtId="38" fontId="4" fillId="0" borderId="1" xfId="1" applyNumberFormat="1" applyFont="1" applyFill="1" applyBorder="1" applyAlignment="1">
      <alignment horizontal="center" vertical="center" wrapText="1"/>
    </xf>
    <xf numFmtId="41" fontId="4" fillId="0" borderId="1" xfId="6" applyNumberFormat="1" applyFont="1" applyFill="1" applyBorder="1" applyAlignment="1">
      <alignment horizontal="left" wrapText="1"/>
    </xf>
    <xf numFmtId="168" fontId="8" fillId="0" borderId="3" xfId="1" applyNumberFormat="1" applyFont="1" applyFill="1" applyBorder="1" applyAlignment="1">
      <alignment horizontal="center" vertical="center"/>
    </xf>
    <xf numFmtId="40" fontId="4" fillId="0" borderId="1" xfId="1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right" vertical="center"/>
    </xf>
    <xf numFmtId="40" fontId="2" fillId="0" borderId="1" xfId="1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40" fontId="4" fillId="0" borderId="3" xfId="1" applyNumberFormat="1" applyFont="1" applyFill="1" applyBorder="1" applyAlignment="1">
      <alignment horizontal="center" vertical="center" wrapText="1"/>
    </xf>
    <xf numFmtId="167" fontId="8" fillId="0" borderId="4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166" fontId="8" fillId="0" borderId="0" xfId="3" applyNumberFormat="1" applyFont="1" applyFill="1" applyBorder="1" applyAlignment="1">
      <alignment horizontal="right"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40" fontId="2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4" fillId="0" borderId="0" xfId="1" applyFont="1" applyFill="1"/>
    <xf numFmtId="0" fontId="2" fillId="0" borderId="0" xfId="3" applyFont="1" applyFill="1" applyAlignment="1"/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167" fontId="8" fillId="0" borderId="8" xfId="3" applyNumberFormat="1" applyFont="1" applyFill="1" applyBorder="1" applyAlignment="1">
      <alignment horizontal="right" vertical="center"/>
    </xf>
    <xf numFmtId="167" fontId="8" fillId="0" borderId="12" xfId="3" applyNumberFormat="1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166" fontId="8" fillId="0" borderId="8" xfId="3" applyNumberFormat="1" applyFont="1" applyFill="1" applyBorder="1" applyAlignment="1">
      <alignment horizontal="right" vertical="center"/>
    </xf>
    <xf numFmtId="166" fontId="8" fillId="0" borderId="12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3" fontId="11" fillId="0" borderId="0" xfId="1" applyNumberFormat="1" applyFont="1" applyAlignment="1">
      <alignment horizontal="center" vertical="top" wrapText="1"/>
    </xf>
    <xf numFmtId="43" fontId="12" fillId="0" borderId="0" xfId="1" applyNumberFormat="1" applyFont="1" applyAlignment="1">
      <alignment vertical="top" wrapText="1"/>
    </xf>
    <xf numFmtId="43" fontId="11" fillId="2" borderId="0" xfId="1" applyNumberFormat="1" applyFont="1" applyFill="1" applyAlignment="1">
      <alignment horizontal="center" vertical="top" wrapText="1"/>
    </xf>
    <xf numFmtId="43" fontId="11" fillId="0" borderId="0" xfId="1" applyNumberFormat="1" applyFont="1" applyAlignment="1">
      <alignment horizontal="center" vertical="top" wrapText="1"/>
    </xf>
    <xf numFmtId="43" fontId="12" fillId="0" borderId="0" xfId="1" applyNumberFormat="1" applyFont="1" applyAlignment="1">
      <alignment horizontal="center" vertical="top" wrapText="1"/>
    </xf>
    <xf numFmtId="43" fontId="13" fillId="0" borderId="0" xfId="1" applyNumberFormat="1" applyFont="1" applyAlignment="1">
      <alignment horizontal="center" vertical="center" wrapText="1"/>
    </xf>
    <xf numFmtId="43" fontId="12" fillId="0" borderId="0" xfId="1" applyNumberFormat="1" applyFont="1" applyAlignment="1">
      <alignment horizontal="left" vertical="top" wrapText="1"/>
    </xf>
    <xf numFmtId="43" fontId="11" fillId="0" borderId="0" xfId="1" applyNumberFormat="1" applyFont="1" applyBorder="1" applyAlignment="1">
      <alignment horizontal="right" vertical="top" wrapText="1"/>
    </xf>
    <xf numFmtId="43" fontId="12" fillId="0" borderId="0" xfId="1" applyNumberFormat="1" applyFont="1" applyBorder="1" applyAlignment="1">
      <alignment horizontal="right" vertical="top" wrapText="1"/>
    </xf>
    <xf numFmtId="43" fontId="14" fillId="0" borderId="0" xfId="1" applyNumberFormat="1" applyFont="1" applyAlignment="1">
      <alignment horizontal="left" vertical="top" wrapText="1"/>
    </xf>
    <xf numFmtId="43" fontId="11" fillId="0" borderId="0" xfId="0" applyNumberFormat="1" applyFont="1" applyAlignment="1">
      <alignment horizontal="right" vertical="top" wrapText="1"/>
    </xf>
    <xf numFmtId="10" fontId="12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horizontal="left" vertical="top" wrapText="1"/>
    </xf>
    <xf numFmtId="43" fontId="15" fillId="0" borderId="0" xfId="1" applyNumberFormat="1" applyFont="1" applyAlignment="1">
      <alignment vertical="top" wrapText="1"/>
    </xf>
    <xf numFmtId="43" fontId="11" fillId="0" borderId="0" xfId="0" applyNumberFormat="1" applyFont="1" applyBorder="1" applyAlignment="1">
      <alignment horizontal="right" vertical="top" wrapText="1"/>
    </xf>
    <xf numFmtId="169" fontId="14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vertical="top" wrapText="1"/>
    </xf>
    <xf numFmtId="3" fontId="12" fillId="0" borderId="1" xfId="1" applyNumberFormat="1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center" wrapText="1"/>
    </xf>
    <xf numFmtId="43" fontId="12" fillId="0" borderId="0" xfId="1" applyNumberFormat="1" applyFont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top" wrapText="1"/>
    </xf>
    <xf numFmtId="3" fontId="12" fillId="0" borderId="8" xfId="1" applyNumberFormat="1" applyFont="1" applyBorder="1" applyAlignment="1">
      <alignment horizontal="center" vertical="top" wrapText="1"/>
    </xf>
    <xf numFmtId="3" fontId="12" fillId="0" borderId="8" xfId="1" applyNumberFormat="1" applyFont="1" applyBorder="1" applyAlignment="1">
      <alignment vertical="top" wrapText="1"/>
    </xf>
    <xf numFmtId="3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center" wrapText="1"/>
    </xf>
    <xf numFmtId="43" fontId="12" fillId="0" borderId="1" xfId="10" applyFont="1" applyBorder="1" applyAlignment="1">
      <alignment horizontal="right" wrapText="1"/>
    </xf>
    <xf numFmtId="43" fontId="12" fillId="0" borderId="1" xfId="10" applyFont="1" applyFill="1" applyBorder="1" applyAlignment="1">
      <alignment horizontal="right" vertical="center" wrapText="1"/>
    </xf>
    <xf numFmtId="3" fontId="12" fillId="3" borderId="8" xfId="1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 wrapText="1"/>
    </xf>
    <xf numFmtId="49" fontId="12" fillId="0" borderId="13" xfId="0" applyNumberFormat="1" applyFont="1" applyBorder="1" applyAlignment="1">
      <alignment horizontal="center" vertical="center" wrapText="1"/>
    </xf>
    <xf numFmtId="43" fontId="12" fillId="0" borderId="12" xfId="10" applyFont="1" applyBorder="1" applyAlignment="1">
      <alignment horizontal="right" wrapText="1"/>
    </xf>
    <xf numFmtId="43" fontId="12" fillId="0" borderId="1" xfId="10" applyFont="1" applyBorder="1" applyAlignment="1">
      <alignment horizontal="right" vertical="center" wrapText="1"/>
    </xf>
    <xf numFmtId="3" fontId="12" fillId="3" borderId="13" xfId="1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3" fontId="12" fillId="0" borderId="1" xfId="10" applyFont="1" applyBorder="1" applyAlignment="1">
      <alignment horizontal="right" vertical="top" wrapText="1"/>
    </xf>
    <xf numFmtId="3" fontId="12" fillId="3" borderId="12" xfId="1" applyNumberFormat="1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4" xfId="0" applyFont="1" applyBorder="1" applyAlignment="1">
      <alignment horizontal="center" vertical="center"/>
    </xf>
    <xf numFmtId="43" fontId="12" fillId="4" borderId="4" xfId="1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top" wrapText="1"/>
    </xf>
    <xf numFmtId="0" fontId="16" fillId="0" borderId="1" xfId="0" applyFont="1" applyBorder="1"/>
    <xf numFmtId="43" fontId="16" fillId="0" borderId="1" xfId="10" applyFont="1" applyBorder="1" applyAlignment="1">
      <alignment horizontal="right" wrapText="1"/>
    </xf>
    <xf numFmtId="3" fontId="12" fillId="3" borderId="1" xfId="1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3" fontId="12" fillId="4" borderId="8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43" fontId="16" fillId="0" borderId="12" xfId="10" applyFont="1" applyBorder="1" applyAlignment="1">
      <alignment horizontal="right" wrapText="1"/>
    </xf>
    <xf numFmtId="43" fontId="12" fillId="4" borderId="12" xfId="0" applyNumberFormat="1" applyFont="1" applyFill="1" applyBorder="1" applyAlignment="1">
      <alignment horizontal="center" vertical="center" wrapText="1"/>
    </xf>
    <xf numFmtId="3" fontId="13" fillId="0" borderId="1" xfId="1" applyNumberFormat="1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center"/>
    </xf>
    <xf numFmtId="43" fontId="13" fillId="0" borderId="1" xfId="10" applyFont="1" applyBorder="1" applyAlignment="1">
      <alignment horizontal="right"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3" fillId="0" borderId="8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3" fontId="16" fillId="0" borderId="1" xfId="10" applyFont="1" applyBorder="1" applyAlignment="1">
      <alignment horizontal="right" vertical="center" wrapText="1"/>
    </xf>
    <xf numFmtId="3" fontId="13" fillId="3" borderId="8" xfId="1" applyNumberFormat="1" applyFont="1" applyFill="1" applyBorder="1" applyAlignment="1">
      <alignment horizontal="center" vertical="center" wrapText="1"/>
    </xf>
    <xf numFmtId="3" fontId="13" fillId="0" borderId="12" xfId="1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3" fontId="16" fillId="0" borderId="12" xfId="10" applyFont="1" applyBorder="1" applyAlignment="1">
      <alignment horizontal="right" vertical="center" wrapText="1"/>
    </xf>
    <xf numFmtId="3" fontId="13" fillId="3" borderId="12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Border="1" applyAlignment="1">
      <alignment vertical="top" wrapText="1"/>
    </xf>
    <xf numFmtId="4" fontId="11" fillId="0" borderId="1" xfId="1" applyNumberFormat="1" applyFont="1" applyBorder="1" applyAlignment="1">
      <alignment horizontal="right" vertical="top" wrapText="1"/>
    </xf>
    <xf numFmtId="43" fontId="11" fillId="0" borderId="1" xfId="10" applyFont="1" applyBorder="1" applyAlignment="1">
      <alignment horizontal="right" vertical="top" wrapText="1"/>
    </xf>
    <xf numFmtId="4" fontId="11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left" vertical="top" wrapText="1"/>
    </xf>
    <xf numFmtId="3" fontId="12" fillId="0" borderId="1" xfId="1" applyNumberFormat="1" applyFont="1" applyBorder="1" applyAlignment="1">
      <alignment vertical="top" wrapText="1"/>
    </xf>
    <xf numFmtId="0" fontId="17" fillId="0" borderId="1" xfId="9" applyFont="1" applyFill="1" applyBorder="1"/>
    <xf numFmtId="169" fontId="12" fillId="4" borderId="1" xfId="0" applyNumberFormat="1" applyFont="1" applyFill="1" applyBorder="1" applyAlignment="1">
      <alignment vertical="center" wrapText="1"/>
    </xf>
    <xf numFmtId="43" fontId="17" fillId="0" borderId="1" xfId="10" applyFont="1" applyFill="1" applyBorder="1" applyAlignment="1">
      <alignment horizontal="right" wrapText="1"/>
    </xf>
    <xf numFmtId="0" fontId="18" fillId="0" borderId="11" xfId="9" applyFont="1" applyFill="1" applyBorder="1"/>
    <xf numFmtId="43" fontId="19" fillId="0" borderId="1" xfId="10" applyFont="1" applyBorder="1" applyAlignment="1">
      <alignment horizontal="right" wrapText="1"/>
    </xf>
    <xf numFmtId="3" fontId="12" fillId="3" borderId="1" xfId="1" applyNumberFormat="1" applyFont="1" applyFill="1" applyBorder="1" applyAlignment="1">
      <alignment horizontal="center" vertical="top" wrapText="1"/>
    </xf>
    <xf numFmtId="43" fontId="12" fillId="0" borderId="0" xfId="1" applyNumberFormat="1" applyFont="1" applyBorder="1" applyAlignment="1">
      <alignment vertical="top" wrapText="1"/>
    </xf>
    <xf numFmtId="2" fontId="13" fillId="0" borderId="1" xfId="1" applyNumberFormat="1" applyFont="1" applyBorder="1" applyAlignment="1">
      <alignment vertical="top" wrapText="1"/>
    </xf>
    <xf numFmtId="2" fontId="12" fillId="0" borderId="1" xfId="1" applyNumberFormat="1" applyFont="1" applyBorder="1" applyAlignment="1">
      <alignment vertical="top" wrapText="1"/>
    </xf>
    <xf numFmtId="43" fontId="12" fillId="0" borderId="1" xfId="10" applyFont="1" applyBorder="1" applyAlignment="1">
      <alignment vertical="top" wrapText="1"/>
    </xf>
    <xf numFmtId="2" fontId="12" fillId="3" borderId="0" xfId="1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43" fontId="11" fillId="0" borderId="1" xfId="10" applyFont="1" applyBorder="1" applyAlignment="1">
      <alignment horizontal="center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1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43" fontId="12" fillId="0" borderId="1" xfId="1" applyNumberFormat="1" applyFont="1" applyBorder="1" applyAlignment="1">
      <alignment horizontal="right" vertical="top" wrapText="1"/>
    </xf>
    <xf numFmtId="43" fontId="11" fillId="0" borderId="1" xfId="1" applyNumberFormat="1" applyFont="1" applyBorder="1" applyAlignment="1">
      <alignment horizontal="righ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4/&#1057;&#1074;&#1086;&#1076;%20&#1079;&#1072;%202014%20&#1075;&#1086;&#1076;%20&#1085;&#1086;&#1074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8">
          <cell r="Q8">
            <v>128618.56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8"/>
  <sheetViews>
    <sheetView topLeftCell="A79" workbookViewId="0">
      <selection activeCell="A36" sqref="A36:C36"/>
    </sheetView>
  </sheetViews>
  <sheetFormatPr defaultRowHeight="12.75"/>
  <cols>
    <col min="1" max="1" width="10" style="70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>
      <c r="A1" s="119" t="s">
        <v>1</v>
      </c>
      <c r="B1" s="119"/>
      <c r="C1" s="119"/>
      <c r="D1" s="119"/>
      <c r="E1" s="119"/>
    </row>
    <row r="2" spans="1:5">
      <c r="A2" s="120" t="s">
        <v>2</v>
      </c>
      <c r="B2" s="120"/>
      <c r="C2" s="2">
        <f>C3+C4</f>
        <v>2653.02</v>
      </c>
      <c r="D2" s="3"/>
    </row>
    <row r="3" spans="1:5">
      <c r="A3" s="121" t="s">
        <v>3</v>
      </c>
      <c r="B3" s="121"/>
      <c r="C3" s="5">
        <v>2653.02</v>
      </c>
      <c r="D3" s="3"/>
      <c r="E3" s="6"/>
    </row>
    <row r="4" spans="1:5">
      <c r="A4" s="121" t="s">
        <v>4</v>
      </c>
      <c r="B4" s="121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>
      <c r="A6" s="107" t="s">
        <v>5</v>
      </c>
      <c r="B6" s="122"/>
      <c r="C6" s="123"/>
      <c r="D6" s="127" t="s">
        <v>6</v>
      </c>
      <c r="E6" s="117">
        <f>E15+E19+E27</f>
        <v>1582858.1600000001</v>
      </c>
    </row>
    <row r="7" spans="1:5">
      <c r="A7" s="124"/>
      <c r="B7" s="125"/>
      <c r="C7" s="126"/>
      <c r="D7" s="128"/>
      <c r="E7" s="118"/>
    </row>
    <row r="8" spans="1:5">
      <c r="A8" s="83" t="s">
        <v>7</v>
      </c>
      <c r="B8" s="83"/>
      <c r="C8" s="83"/>
      <c r="D8" s="83"/>
      <c r="E8" s="83"/>
    </row>
    <row r="9" spans="1:5">
      <c r="A9" s="93" t="s">
        <v>8</v>
      </c>
      <c r="B9" s="94"/>
      <c r="C9" s="95"/>
      <c r="D9" s="10"/>
      <c r="E9" s="11">
        <v>243443.39</v>
      </c>
    </row>
    <row r="10" spans="1:5">
      <c r="A10" s="91" t="s">
        <v>9</v>
      </c>
      <c r="B10" s="91"/>
      <c r="C10" s="91"/>
      <c r="D10" s="12">
        <v>2.38</v>
      </c>
      <c r="E10" s="13">
        <v>31565.75</v>
      </c>
    </row>
    <row r="11" spans="1:5" ht="12.75" customHeight="1">
      <c r="A11" s="104" t="s">
        <v>10</v>
      </c>
      <c r="B11" s="105"/>
      <c r="C11" s="106"/>
      <c r="D11" s="12">
        <v>0.84</v>
      </c>
      <c r="E11" s="13">
        <v>11434.1</v>
      </c>
    </row>
    <row r="12" spans="1:5">
      <c r="A12" s="104" t="s">
        <v>11</v>
      </c>
      <c r="B12" s="105"/>
      <c r="C12" s="106"/>
      <c r="D12" s="12">
        <v>1.1100000000000001</v>
      </c>
      <c r="E12" s="13">
        <v>35338.589999999997</v>
      </c>
    </row>
    <row r="13" spans="1:5">
      <c r="A13" s="91" t="s">
        <v>12</v>
      </c>
      <c r="B13" s="91"/>
      <c r="C13" s="91"/>
      <c r="D13" s="12"/>
      <c r="E13" s="11">
        <v>24000</v>
      </c>
    </row>
    <row r="14" spans="1:5">
      <c r="A14" s="91" t="s">
        <v>13</v>
      </c>
      <c r="B14" s="91"/>
      <c r="C14" s="91"/>
      <c r="D14" s="12"/>
      <c r="E14" s="11">
        <f>[1]TDSheet!$P$8</f>
        <v>0</v>
      </c>
    </row>
    <row r="15" spans="1:5">
      <c r="A15" s="86" t="s">
        <v>14</v>
      </c>
      <c r="B15" s="86"/>
      <c r="C15" s="86"/>
      <c r="D15" s="12"/>
      <c r="E15" s="14">
        <f>SUM(E9:E14)</f>
        <v>345781.82999999996</v>
      </c>
    </row>
    <row r="16" spans="1:5">
      <c r="A16" s="83" t="s">
        <v>15</v>
      </c>
      <c r="B16" s="83"/>
      <c r="C16" s="83"/>
      <c r="D16" s="83"/>
      <c r="E16" s="83"/>
    </row>
    <row r="17" spans="1:5">
      <c r="A17" s="113" t="s">
        <v>0</v>
      </c>
      <c r="B17" s="113"/>
      <c r="C17" s="113"/>
      <c r="D17" s="10">
        <v>4.04</v>
      </c>
      <c r="E17" s="15">
        <v>128619</v>
      </c>
    </row>
    <row r="18" spans="1:5">
      <c r="A18" s="96" t="s">
        <v>16</v>
      </c>
      <c r="B18" s="97"/>
      <c r="C18" s="97"/>
      <c r="D18" s="12"/>
      <c r="E18" s="15">
        <v>0</v>
      </c>
    </row>
    <row r="19" spans="1:5" ht="12.75" customHeight="1">
      <c r="A19" s="86" t="s">
        <v>17</v>
      </c>
      <c r="B19" s="86"/>
      <c r="C19" s="86"/>
      <c r="D19" s="16"/>
      <c r="E19" s="14">
        <f>E17+E18</f>
        <v>128619</v>
      </c>
    </row>
    <row r="20" spans="1:5" ht="12.75" hidden="1" customHeight="1">
      <c r="A20" s="114" t="s">
        <v>18</v>
      </c>
      <c r="B20" s="115"/>
      <c r="C20" s="116"/>
      <c r="D20" s="16"/>
      <c r="E20" s="17">
        <v>0</v>
      </c>
    </row>
    <row r="21" spans="1:5" ht="12.75" hidden="1" customHeight="1">
      <c r="A21" s="114" t="s">
        <v>19</v>
      </c>
      <c r="B21" s="115"/>
      <c r="C21" s="116"/>
      <c r="D21" s="16"/>
      <c r="E21" s="17">
        <v>0</v>
      </c>
    </row>
    <row r="22" spans="1:5" ht="12.75" customHeight="1">
      <c r="A22" s="87" t="s">
        <v>20</v>
      </c>
      <c r="B22" s="87"/>
      <c r="C22" s="87"/>
      <c r="D22" s="87"/>
      <c r="E22" s="87"/>
    </row>
    <row r="23" spans="1:5" ht="12.75" customHeight="1">
      <c r="A23" s="18" t="s">
        <v>21</v>
      </c>
      <c r="B23" s="19"/>
      <c r="C23" s="19"/>
      <c r="D23" s="20"/>
      <c r="E23" s="11">
        <v>553852.05000000005</v>
      </c>
    </row>
    <row r="24" spans="1:5" ht="12.75" customHeight="1">
      <c r="A24" s="18" t="s">
        <v>22</v>
      </c>
      <c r="B24" s="19"/>
      <c r="C24" s="19"/>
      <c r="D24" s="20"/>
      <c r="E24" s="11">
        <f>230915.74
+119945.78</f>
        <v>350861.52</v>
      </c>
    </row>
    <row r="25" spans="1:5" ht="12.75" customHeight="1">
      <c r="A25" s="18" t="s">
        <v>23</v>
      </c>
      <c r="B25" s="19"/>
      <c r="C25" s="19"/>
      <c r="D25" s="20"/>
      <c r="E25" s="11">
        <v>64331.34</v>
      </c>
    </row>
    <row r="26" spans="1:5" ht="12.75" customHeight="1">
      <c r="A26" s="18" t="s">
        <v>24</v>
      </c>
      <c r="B26" s="19"/>
      <c r="C26" s="19"/>
      <c r="D26" s="20"/>
      <c r="E26" s="11">
        <v>139412.42000000001</v>
      </c>
    </row>
    <row r="27" spans="1:5" s="22" customFormat="1" ht="12.75" customHeight="1">
      <c r="A27" s="114" t="s">
        <v>25</v>
      </c>
      <c r="B27" s="115"/>
      <c r="C27" s="116"/>
      <c r="D27" s="20"/>
      <c r="E27" s="21">
        <f>SUM(E23:E26)</f>
        <v>1108457.33</v>
      </c>
    </row>
    <row r="28" spans="1:5">
      <c r="A28" s="23"/>
    </row>
    <row r="29" spans="1:5">
      <c r="A29" s="107" t="s">
        <v>26</v>
      </c>
      <c r="B29" s="108"/>
      <c r="C29" s="109"/>
      <c r="D29" s="25"/>
      <c r="E29" s="117">
        <f>E38+E42+E48</f>
        <v>1548831.03</v>
      </c>
    </row>
    <row r="30" spans="1:5">
      <c r="A30" s="110"/>
      <c r="B30" s="111"/>
      <c r="C30" s="112"/>
      <c r="D30" s="26"/>
      <c r="E30" s="118"/>
    </row>
    <row r="31" spans="1:5">
      <c r="A31" s="83" t="s">
        <v>7</v>
      </c>
      <c r="B31" s="83"/>
      <c r="C31" s="83"/>
      <c r="D31" s="83"/>
      <c r="E31" s="83"/>
    </row>
    <row r="32" spans="1:5">
      <c r="A32" s="93" t="s">
        <v>27</v>
      </c>
      <c r="B32" s="94"/>
      <c r="C32" s="95"/>
      <c r="D32" s="10"/>
      <c r="E32" s="11">
        <f>238210.09+23484.07</f>
        <v>261694.16</v>
      </c>
    </row>
    <row r="33" spans="1:5">
      <c r="A33" s="91" t="s">
        <v>28</v>
      </c>
      <c r="B33" s="91"/>
      <c r="C33" s="91"/>
      <c r="D33" s="12"/>
      <c r="E33" s="11">
        <v>30887.18</v>
      </c>
    </row>
    <row r="34" spans="1:5" ht="12.75" customHeight="1">
      <c r="A34" s="18" t="s">
        <v>29</v>
      </c>
      <c r="B34" s="19"/>
      <c r="C34" s="19"/>
      <c r="D34" s="20"/>
      <c r="E34" s="15">
        <v>11188.3</v>
      </c>
    </row>
    <row r="35" spans="1:5">
      <c r="A35" s="104" t="s">
        <v>11</v>
      </c>
      <c r="B35" s="105"/>
      <c r="C35" s="106"/>
      <c r="D35" s="16"/>
      <c r="E35" s="11">
        <v>34578.92</v>
      </c>
    </row>
    <row r="36" spans="1:5">
      <c r="A36" s="91" t="s">
        <v>12</v>
      </c>
      <c r="B36" s="91"/>
      <c r="C36" s="91"/>
      <c r="D36" s="12"/>
      <c r="E36" s="11">
        <v>0</v>
      </c>
    </row>
    <row r="37" spans="1:5">
      <c r="A37" s="91" t="s">
        <v>13</v>
      </c>
      <c r="B37" s="91"/>
      <c r="C37" s="91"/>
      <c r="D37" s="12"/>
      <c r="E37" s="11">
        <v>0</v>
      </c>
    </row>
    <row r="38" spans="1:5" ht="12.75" customHeight="1">
      <c r="A38" s="86" t="s">
        <v>30</v>
      </c>
      <c r="B38" s="86"/>
      <c r="C38" s="86"/>
      <c r="D38" s="16"/>
      <c r="E38" s="14">
        <f>SUM(E32:E37)</f>
        <v>338348.56</v>
      </c>
    </row>
    <row r="39" spans="1:5">
      <c r="A39" s="83" t="s">
        <v>15</v>
      </c>
      <c r="B39" s="83"/>
      <c r="C39" s="83"/>
      <c r="D39" s="83"/>
      <c r="E39" s="83"/>
    </row>
    <row r="40" spans="1:5">
      <c r="A40" s="113" t="s">
        <v>0</v>
      </c>
      <c r="B40" s="113"/>
      <c r="C40" s="113"/>
      <c r="D40" s="10"/>
      <c r="E40" s="13">
        <v>125853.65</v>
      </c>
    </row>
    <row r="41" spans="1:5">
      <c r="A41" s="96" t="s">
        <v>16</v>
      </c>
      <c r="B41" s="97"/>
      <c r="C41" s="97"/>
      <c r="D41" s="12"/>
      <c r="E41" s="15">
        <v>0</v>
      </c>
    </row>
    <row r="42" spans="1:5" ht="12.75" customHeight="1">
      <c r="A42" s="86" t="s">
        <v>31</v>
      </c>
      <c r="B42" s="86"/>
      <c r="C42" s="86"/>
      <c r="D42" s="16"/>
      <c r="E42" s="14">
        <f>E40+E41</f>
        <v>125853.65</v>
      </c>
    </row>
    <row r="43" spans="1:5" ht="12.75" customHeight="1">
      <c r="A43" s="87" t="s">
        <v>20</v>
      </c>
      <c r="B43" s="87"/>
      <c r="C43" s="87"/>
      <c r="D43" s="87"/>
      <c r="E43" s="87"/>
    </row>
    <row r="44" spans="1:5" ht="12.75" customHeight="1">
      <c r="A44" s="104" t="s">
        <v>32</v>
      </c>
      <c r="B44" s="105"/>
      <c r="C44" s="106"/>
      <c r="D44" s="20"/>
      <c r="E44" s="15">
        <v>541945.89</v>
      </c>
    </row>
    <row r="45" spans="1:5" ht="12.75" customHeight="1">
      <c r="A45" s="104" t="s">
        <v>33</v>
      </c>
      <c r="B45" s="105"/>
      <c r="C45" s="106"/>
      <c r="D45" s="20"/>
      <c r="E45" s="15">
        <v>343319.05</v>
      </c>
    </row>
    <row r="46" spans="1:5" ht="12.75" customHeight="1">
      <c r="A46" s="104" t="s">
        <v>34</v>
      </c>
      <c r="B46" s="105"/>
      <c r="C46" s="106"/>
      <c r="D46" s="20"/>
      <c r="E46" s="15">
        <v>62948.41</v>
      </c>
    </row>
    <row r="47" spans="1:5" ht="12.75" customHeight="1">
      <c r="A47" s="104" t="s">
        <v>35</v>
      </c>
      <c r="B47" s="105"/>
      <c r="C47" s="106"/>
      <c r="D47" s="20"/>
      <c r="E47" s="15">
        <v>136415.47</v>
      </c>
    </row>
    <row r="48" spans="1:5" s="22" customFormat="1" ht="12.75" customHeight="1">
      <c r="A48" s="27" t="s">
        <v>36</v>
      </c>
      <c r="B48" s="19"/>
      <c r="C48" s="19"/>
      <c r="D48" s="20"/>
      <c r="E48" s="28">
        <f>SUM(E44:E47)</f>
        <v>1084628.82</v>
      </c>
    </row>
    <row r="49" spans="1:5">
      <c r="A49" s="86" t="s">
        <v>37</v>
      </c>
      <c r="B49" s="86"/>
      <c r="C49" s="86"/>
      <c r="D49" s="16"/>
      <c r="E49" s="29">
        <f>E29/E6</f>
        <v>0.97850272951810158</v>
      </c>
    </row>
    <row r="50" spans="1:5" s="34" customFormat="1">
      <c r="A50" s="30"/>
      <c r="B50" s="31"/>
      <c r="C50" s="31"/>
      <c r="D50" s="32"/>
      <c r="E50" s="33"/>
    </row>
    <row r="51" spans="1:5" s="35" customFormat="1">
      <c r="A51" s="107" t="s">
        <v>38</v>
      </c>
      <c r="B51" s="108"/>
      <c r="C51" s="109"/>
      <c r="D51" s="25"/>
      <c r="E51" s="102">
        <f>E76+E80+E86</f>
        <v>1570119.4100000001</v>
      </c>
    </row>
    <row r="52" spans="1:5" s="35" customFormat="1">
      <c r="A52" s="110"/>
      <c r="B52" s="111"/>
      <c r="C52" s="112"/>
      <c r="D52" s="26"/>
      <c r="E52" s="103"/>
    </row>
    <row r="53" spans="1:5" s="35" customFormat="1">
      <c r="A53" s="83" t="s">
        <v>7</v>
      </c>
      <c r="B53" s="83"/>
      <c r="C53" s="83"/>
      <c r="D53" s="83"/>
      <c r="E53" s="83"/>
    </row>
    <row r="54" spans="1:5" s="35" customFormat="1">
      <c r="A54" s="92" t="s">
        <v>39</v>
      </c>
      <c r="B54" s="92"/>
      <c r="C54" s="92"/>
      <c r="D54" s="36"/>
      <c r="E54" s="36"/>
    </row>
    <row r="55" spans="1:5" s="35" customFormat="1">
      <c r="A55" s="96" t="s">
        <v>40</v>
      </c>
      <c r="B55" s="97"/>
      <c r="C55" s="98"/>
      <c r="D55" s="36"/>
      <c r="E55" s="37">
        <v>24195.54</v>
      </c>
    </row>
    <row r="56" spans="1:5" s="35" customFormat="1">
      <c r="A56" s="96" t="s">
        <v>41</v>
      </c>
      <c r="B56" s="97"/>
      <c r="C56" s="98"/>
      <c r="D56" s="36"/>
      <c r="E56" s="38">
        <v>70358.09</v>
      </c>
    </row>
    <row r="57" spans="1:5" s="35" customFormat="1">
      <c r="A57" s="91" t="s">
        <v>42</v>
      </c>
      <c r="B57" s="91"/>
      <c r="C57" s="91"/>
      <c r="D57" s="36"/>
      <c r="E57" s="39">
        <v>16873.21</v>
      </c>
    </row>
    <row r="58" spans="1:5" s="35" customFormat="1">
      <c r="A58" s="96" t="s">
        <v>43</v>
      </c>
      <c r="B58" s="97"/>
      <c r="C58" s="98"/>
      <c r="D58" s="36"/>
      <c r="E58" s="38">
        <v>4775.4399999999996</v>
      </c>
    </row>
    <row r="59" spans="1:5" s="35" customFormat="1">
      <c r="A59" s="96" t="s">
        <v>44</v>
      </c>
      <c r="B59" s="97"/>
      <c r="C59" s="98"/>
      <c r="D59" s="36"/>
      <c r="E59" s="38">
        <v>22285.37</v>
      </c>
    </row>
    <row r="60" spans="1:5" s="35" customFormat="1">
      <c r="A60" s="96" t="s">
        <v>45</v>
      </c>
      <c r="B60" s="97"/>
      <c r="C60" s="98"/>
      <c r="D60" s="36"/>
      <c r="E60" s="38">
        <v>50937.98</v>
      </c>
    </row>
    <row r="61" spans="1:5" s="35" customFormat="1">
      <c r="A61" s="96" t="s">
        <v>46</v>
      </c>
      <c r="B61" s="97"/>
      <c r="C61" s="98"/>
      <c r="D61" s="36"/>
      <c r="E61" s="38">
        <v>28015.89</v>
      </c>
    </row>
    <row r="62" spans="1:5" s="35" customFormat="1">
      <c r="A62" s="96" t="s">
        <v>47</v>
      </c>
      <c r="B62" s="97"/>
      <c r="C62" s="98"/>
      <c r="D62" s="36"/>
      <c r="E62" s="39">
        <v>26002.17</v>
      </c>
    </row>
    <row r="63" spans="1:5" s="35" customFormat="1">
      <c r="A63" s="99" t="s">
        <v>48</v>
      </c>
      <c r="B63" s="100"/>
      <c r="C63" s="101"/>
      <c r="D63" s="36"/>
      <c r="E63" s="40">
        <f>SUM(E55:E62)</f>
        <v>243443.69</v>
      </c>
    </row>
    <row r="64" spans="1:5" s="35" customFormat="1" ht="25.5" customHeight="1">
      <c r="A64" s="92" t="s">
        <v>49</v>
      </c>
      <c r="B64" s="92"/>
      <c r="C64" s="92"/>
      <c r="D64" s="36"/>
      <c r="E64" s="39"/>
    </row>
    <row r="65" spans="1:5" s="35" customFormat="1" ht="16.5" customHeight="1">
      <c r="A65" s="93" t="s">
        <v>50</v>
      </c>
      <c r="B65" s="94"/>
      <c r="C65" s="95"/>
      <c r="D65" s="36"/>
      <c r="E65" s="37">
        <v>11434.1</v>
      </c>
    </row>
    <row r="66" spans="1:5" s="35" customFormat="1">
      <c r="A66" s="96" t="s">
        <v>51</v>
      </c>
      <c r="B66" s="97"/>
      <c r="C66" s="98"/>
      <c r="D66" s="36"/>
      <c r="E66" s="37">
        <v>31565.75</v>
      </c>
    </row>
    <row r="67" spans="1:5" s="35" customFormat="1">
      <c r="A67" s="99" t="s">
        <v>52</v>
      </c>
      <c r="B67" s="100"/>
      <c r="C67" s="101"/>
      <c r="D67" s="36"/>
      <c r="E67" s="40">
        <f>SUM(E65:E66)</f>
        <v>42999.85</v>
      </c>
    </row>
    <row r="68" spans="1:5" ht="14.25" customHeight="1">
      <c r="A68" s="88" t="s">
        <v>53</v>
      </c>
      <c r="B68" s="89"/>
      <c r="C68" s="89"/>
      <c r="D68" s="89"/>
      <c r="E68" s="90"/>
    </row>
    <row r="69" spans="1:5" ht="12.75" customHeight="1">
      <c r="A69" s="96" t="s">
        <v>54</v>
      </c>
      <c r="B69" s="97"/>
      <c r="C69" s="98"/>
      <c r="D69" s="41"/>
      <c r="E69" s="37">
        <v>35338.589999999997</v>
      </c>
    </row>
    <row r="70" spans="1:5" ht="12.75" customHeight="1">
      <c r="A70" s="42" t="s">
        <v>55</v>
      </c>
      <c r="B70" s="43"/>
      <c r="C70" s="44"/>
      <c r="D70" s="41"/>
      <c r="E70" s="45">
        <v>0</v>
      </c>
    </row>
    <row r="71" spans="1:5" ht="12.75" customHeight="1">
      <c r="A71" s="86" t="s">
        <v>56</v>
      </c>
      <c r="B71" s="86"/>
      <c r="C71" s="86"/>
      <c r="D71" s="46"/>
      <c r="E71" s="47">
        <f>SUM(E69:E70)</f>
        <v>35338.589999999997</v>
      </c>
    </row>
    <row r="72" spans="1:5" ht="14.25" customHeight="1">
      <c r="A72" s="88" t="s">
        <v>57</v>
      </c>
      <c r="B72" s="89"/>
      <c r="C72" s="89"/>
      <c r="D72" s="89"/>
      <c r="E72" s="90"/>
    </row>
    <row r="73" spans="1:5" ht="12.75" customHeight="1">
      <c r="A73" s="91" t="s">
        <v>58</v>
      </c>
      <c r="B73" s="91"/>
      <c r="C73" s="91"/>
      <c r="D73" s="48"/>
      <c r="E73" s="45">
        <f>E13</f>
        <v>24000</v>
      </c>
    </row>
    <row r="74" spans="1:5" ht="12.75" customHeight="1">
      <c r="A74" s="91" t="s">
        <v>59</v>
      </c>
      <c r="B74" s="91"/>
      <c r="C74" s="91"/>
      <c r="D74" s="41"/>
      <c r="E74" s="45">
        <f>E14</f>
        <v>0</v>
      </c>
    </row>
    <row r="75" spans="1:5" ht="12.75" customHeight="1">
      <c r="A75" s="86" t="s">
        <v>60</v>
      </c>
      <c r="B75" s="86"/>
      <c r="C75" s="86"/>
      <c r="D75" s="46"/>
      <c r="E75" s="47">
        <f>SUM(E73:E74)</f>
        <v>24000</v>
      </c>
    </row>
    <row r="76" spans="1:5">
      <c r="A76" s="86" t="s">
        <v>61</v>
      </c>
      <c r="B76" s="86"/>
      <c r="C76" s="86"/>
      <c r="D76" s="16"/>
      <c r="E76" s="36">
        <f>E63+E67+E71+E75</f>
        <v>345782.13</v>
      </c>
    </row>
    <row r="77" spans="1:5" ht="13.5" customHeight="1">
      <c r="A77" s="83" t="s">
        <v>15</v>
      </c>
      <c r="B77" s="83"/>
      <c r="C77" s="83"/>
      <c r="D77" s="83"/>
      <c r="E77" s="83"/>
    </row>
    <row r="78" spans="1:5">
      <c r="A78" s="84" t="s">
        <v>62</v>
      </c>
      <c r="B78" s="84"/>
      <c r="C78" s="84"/>
      <c r="D78" s="49"/>
      <c r="E78" s="50">
        <v>102190.35</v>
      </c>
    </row>
    <row r="79" spans="1:5">
      <c r="A79" s="85" t="s">
        <v>63</v>
      </c>
      <c r="B79" s="85"/>
      <c r="C79" s="85"/>
      <c r="D79" s="51">
        <v>0.43</v>
      </c>
      <c r="E79" s="50">
        <v>13689.6</v>
      </c>
    </row>
    <row r="80" spans="1:5">
      <c r="A80" s="86" t="s">
        <v>64</v>
      </c>
      <c r="B80" s="86"/>
      <c r="C80" s="86"/>
      <c r="D80" s="49"/>
      <c r="E80" s="36">
        <f>E78+E79</f>
        <v>115879.95000000001</v>
      </c>
    </row>
    <row r="81" spans="1:5">
      <c r="A81" s="87" t="s">
        <v>20</v>
      </c>
      <c r="B81" s="87"/>
      <c r="C81" s="87"/>
      <c r="D81" s="87"/>
      <c r="E81" s="87"/>
    </row>
    <row r="82" spans="1:5">
      <c r="A82" s="81" t="s">
        <v>65</v>
      </c>
      <c r="B82" s="81"/>
      <c r="C82" s="81"/>
      <c r="D82" s="49"/>
      <c r="E82" s="50">
        <f>E23</f>
        <v>553852.05000000005</v>
      </c>
    </row>
    <row r="83" spans="1:5">
      <c r="A83" s="81" t="s">
        <v>66</v>
      </c>
      <c r="B83" s="81"/>
      <c r="C83" s="81"/>
      <c r="D83" s="49"/>
      <c r="E83" s="50">
        <f>E24</f>
        <v>350861.52</v>
      </c>
    </row>
    <row r="84" spans="1:5">
      <c r="A84" s="81" t="s">
        <v>67</v>
      </c>
      <c r="B84" s="81"/>
      <c r="C84" s="81"/>
      <c r="D84" s="49"/>
      <c r="E84" s="50">
        <f>E25</f>
        <v>64331.34</v>
      </c>
    </row>
    <row r="85" spans="1:5">
      <c r="A85" s="81" t="s">
        <v>68</v>
      </c>
      <c r="B85" s="81"/>
      <c r="C85" s="81"/>
      <c r="D85" s="49"/>
      <c r="E85" s="50">
        <f>E26</f>
        <v>139412.42000000001</v>
      </c>
    </row>
    <row r="86" spans="1:5">
      <c r="A86" s="82" t="s">
        <v>69</v>
      </c>
      <c r="B86" s="82"/>
      <c r="C86" s="82"/>
      <c r="D86" s="49"/>
      <c r="E86" s="36">
        <f>SUM(E82:E85)</f>
        <v>1108457.33</v>
      </c>
    </row>
    <row r="87" spans="1:5">
      <c r="A87" s="52"/>
      <c r="B87" s="53"/>
      <c r="C87" s="53"/>
      <c r="D87" s="54"/>
      <c r="E87" s="55"/>
    </row>
    <row r="88" spans="1:5" ht="22.5" customHeight="1">
      <c r="A88" s="77" t="s">
        <v>70</v>
      </c>
      <c r="B88" s="78"/>
      <c r="C88" s="78"/>
      <c r="D88" s="78"/>
      <c r="E88" s="79"/>
    </row>
    <row r="89" spans="1:5">
      <c r="A89" s="74" t="s">
        <v>71</v>
      </c>
      <c r="B89" s="75"/>
      <c r="C89" s="76"/>
      <c r="D89" s="56"/>
      <c r="E89" s="57">
        <v>-977681.45</v>
      </c>
    </row>
    <row r="90" spans="1:5" ht="12.75" customHeight="1">
      <c r="A90" s="74" t="s">
        <v>72</v>
      </c>
      <c r="B90" s="75"/>
      <c r="C90" s="76"/>
      <c r="D90" s="56"/>
      <c r="E90" s="57">
        <f>E29-E6</f>
        <v>-34027.130000000121</v>
      </c>
    </row>
    <row r="91" spans="1:5" ht="12.75" customHeight="1">
      <c r="A91" s="74" t="s">
        <v>73</v>
      </c>
      <c r="B91" s="75"/>
      <c r="C91" s="76"/>
      <c r="D91" s="56"/>
      <c r="E91" s="57">
        <f>E89+E90</f>
        <v>-1011708.5800000001</v>
      </c>
    </row>
    <row r="92" spans="1:5" hidden="1">
      <c r="A92" s="77"/>
      <c r="B92" s="78"/>
      <c r="C92" s="78"/>
      <c r="D92" s="78"/>
      <c r="E92" s="79"/>
    </row>
    <row r="93" spans="1:5" ht="12.75" hidden="1" customHeight="1">
      <c r="A93" s="71" t="s">
        <v>74</v>
      </c>
      <c r="B93" s="72"/>
      <c r="C93" s="73"/>
      <c r="D93" s="16"/>
      <c r="E93" s="57">
        <f>E94+E95+E96</f>
        <v>-1011708.1399999999</v>
      </c>
    </row>
    <row r="94" spans="1:5">
      <c r="A94" s="80" t="s">
        <v>75</v>
      </c>
      <c r="B94" s="80"/>
      <c r="C94" s="58" t="s">
        <v>76</v>
      </c>
      <c r="D94" s="16"/>
      <c r="E94" s="57">
        <v>-139025.85</v>
      </c>
    </row>
    <row r="95" spans="1:5">
      <c r="A95" s="80"/>
      <c r="B95" s="80"/>
      <c r="C95" s="58" t="s">
        <v>77</v>
      </c>
      <c r="D95" s="16"/>
      <c r="E95" s="57">
        <v>-63080.09</v>
      </c>
    </row>
    <row r="96" spans="1:5">
      <c r="A96" s="80"/>
      <c r="B96" s="80"/>
      <c r="C96" s="58" t="s">
        <v>78</v>
      </c>
      <c r="D96" s="16"/>
      <c r="E96" s="57">
        <v>-809602.2</v>
      </c>
    </row>
    <row r="97" spans="1:5">
      <c r="A97" s="59"/>
      <c r="B97" s="60"/>
      <c r="C97" s="58"/>
      <c r="D97" s="61"/>
      <c r="E97" s="57"/>
    </row>
    <row r="98" spans="1:5" ht="12.75" customHeight="1">
      <c r="A98" s="71" t="s">
        <v>79</v>
      </c>
      <c r="B98" s="72"/>
      <c r="C98" s="73"/>
      <c r="D98" s="61"/>
      <c r="E98" s="57">
        <f>-25541.73</f>
        <v>-25541.73</v>
      </c>
    </row>
    <row r="99" spans="1:5" ht="12.75" customHeight="1">
      <c r="A99" s="71" t="s">
        <v>80</v>
      </c>
      <c r="B99" s="72"/>
      <c r="C99" s="73"/>
      <c r="D99" s="61"/>
      <c r="E99" s="57">
        <f>E19-E80</f>
        <v>12739.049999999988</v>
      </c>
    </row>
    <row r="100" spans="1:5" ht="12.75" customHeight="1">
      <c r="A100" s="71" t="s">
        <v>81</v>
      </c>
      <c r="B100" s="72"/>
      <c r="C100" s="73"/>
      <c r="D100" s="61"/>
      <c r="E100" s="57">
        <f>E99+E98</f>
        <v>-12802.680000000011</v>
      </c>
    </row>
    <row r="101" spans="1:5" ht="12.75" customHeight="1">
      <c r="A101" s="31"/>
      <c r="B101" s="31"/>
      <c r="C101" s="31"/>
      <c r="D101" s="32"/>
      <c r="E101" s="62"/>
    </row>
    <row r="102" spans="1:5">
      <c r="A102" s="63" t="s">
        <v>82</v>
      </c>
      <c r="B102" s="63"/>
      <c r="C102" s="63"/>
      <c r="D102" s="64" t="s">
        <v>83</v>
      </c>
      <c r="E102" s="65"/>
    </row>
    <row r="103" spans="1:5">
      <c r="A103" s="66"/>
      <c r="B103" s="66"/>
      <c r="C103" s="66"/>
      <c r="D103" s="67"/>
      <c r="E103" s="65"/>
    </row>
    <row r="104" spans="1:5">
      <c r="A104" s="63" t="s">
        <v>84</v>
      </c>
      <c r="B104" s="63"/>
      <c r="C104" s="63"/>
      <c r="D104" s="64" t="s">
        <v>85</v>
      </c>
      <c r="E104" s="68"/>
    </row>
    <row r="105" spans="1:5">
      <c r="A105" s="63"/>
      <c r="B105" s="63"/>
      <c r="C105" s="63"/>
      <c r="D105" s="64"/>
      <c r="E105" s="68"/>
    </row>
    <row r="106" spans="1:5" ht="14.25" customHeight="1">
      <c r="A106" s="63"/>
      <c r="B106" s="69" t="s">
        <v>86</v>
      </c>
      <c r="C106" s="69"/>
      <c r="D106" s="64"/>
      <c r="E106" s="63"/>
    </row>
    <row r="107" spans="1:5">
      <c r="A107" s="63" t="s">
        <v>87</v>
      </c>
      <c r="B107" s="63"/>
      <c r="C107" s="63"/>
      <c r="D107" s="64"/>
      <c r="E107" s="63"/>
    </row>
    <row r="108" spans="1:5">
      <c r="A108" s="63" t="s">
        <v>88</v>
      </c>
      <c r="B108" s="63"/>
      <c r="C108" s="63"/>
      <c r="D108" s="64"/>
      <c r="E108" s="63"/>
    </row>
  </sheetData>
  <mergeCells count="87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20:C20"/>
    <mergeCell ref="A21:C21"/>
    <mergeCell ref="A22:E22"/>
    <mergeCell ref="A27:C27"/>
    <mergeCell ref="A29:C30"/>
    <mergeCell ref="E29:E30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44:C44"/>
    <mergeCell ref="A45:C45"/>
    <mergeCell ref="A46:C46"/>
    <mergeCell ref="A47:C47"/>
    <mergeCell ref="A49:C49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89:C89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8:E88"/>
    <mergeCell ref="A99:C99"/>
    <mergeCell ref="A100:C100"/>
    <mergeCell ref="A90:C90"/>
    <mergeCell ref="A91:C91"/>
    <mergeCell ref="A92:E92"/>
    <mergeCell ref="A93:C93"/>
    <mergeCell ref="A94:B96"/>
    <mergeCell ref="A98:C98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3:G52"/>
  <sheetViews>
    <sheetView tabSelected="1" workbookViewId="0">
      <selection activeCell="B23" sqref="B23"/>
    </sheetView>
  </sheetViews>
  <sheetFormatPr defaultRowHeight="12.75"/>
  <cols>
    <col min="1" max="1" width="5.140625" style="130" customWidth="1"/>
    <col min="2" max="2" width="52.7109375" style="130" customWidth="1"/>
    <col min="3" max="3" width="11.5703125" style="130" customWidth="1"/>
    <col min="4" max="5" width="11.42578125" style="130" customWidth="1"/>
    <col min="6" max="6" width="11.5703125" style="130" customWidth="1"/>
    <col min="7" max="7" width="13.7109375" style="130" bestFit="1" customWidth="1"/>
    <col min="8" max="8" width="10.5703125" style="130" bestFit="1" customWidth="1"/>
    <col min="9" max="16384" width="9.140625" style="130"/>
  </cols>
  <sheetData>
    <row r="3" spans="1:6">
      <c r="A3" s="129" t="s">
        <v>89</v>
      </c>
      <c r="B3" s="129"/>
      <c r="C3" s="129"/>
      <c r="D3" s="129"/>
      <c r="E3" s="129"/>
      <c r="F3" s="129"/>
    </row>
    <row r="4" spans="1:6">
      <c r="A4" s="129" t="s">
        <v>90</v>
      </c>
      <c r="B4" s="129"/>
      <c r="C4" s="129"/>
      <c r="D4" s="129"/>
      <c r="E4" s="129"/>
      <c r="F4" s="129"/>
    </row>
    <row r="5" spans="1:6" ht="12.75" customHeight="1">
      <c r="A5" s="131" t="s">
        <v>91</v>
      </c>
      <c r="B5" s="131"/>
      <c r="C5" s="131"/>
      <c r="D5" s="131"/>
      <c r="E5" s="131"/>
      <c r="F5" s="131"/>
    </row>
    <row r="6" spans="1:6" ht="25.5">
      <c r="A6" s="132"/>
      <c r="B6" s="132"/>
      <c r="C6" s="132"/>
      <c r="D6" s="133" t="s">
        <v>92</v>
      </c>
      <c r="E6" s="134" t="s">
        <v>93</v>
      </c>
    </row>
    <row r="7" spans="1:6">
      <c r="A7" s="135" t="s">
        <v>94</v>
      </c>
      <c r="B7" s="135"/>
      <c r="D7" s="136">
        <f>D10/D8/12</f>
        <v>2653.023102310231</v>
      </c>
      <c r="E7" s="133"/>
    </row>
    <row r="8" spans="1:6">
      <c r="A8" s="135" t="s">
        <v>95</v>
      </c>
      <c r="B8" s="135"/>
      <c r="D8" s="137">
        <v>4.04</v>
      </c>
      <c r="E8" s="133"/>
    </row>
    <row r="9" spans="1:6">
      <c r="A9" s="138" t="s">
        <v>96</v>
      </c>
      <c r="B9" s="138"/>
      <c r="D9" s="139">
        <v>25541.73</v>
      </c>
      <c r="E9" s="139">
        <v>60315.18</v>
      </c>
      <c r="F9" s="140"/>
    </row>
    <row r="10" spans="1:6">
      <c r="A10" s="138" t="s">
        <v>97</v>
      </c>
      <c r="B10" s="138"/>
      <c r="D10" s="143">
        <v>128618.56</v>
      </c>
      <c r="E10" s="143">
        <v>125853.65</v>
      </c>
    </row>
    <row r="11" spans="1:6">
      <c r="A11" s="141" t="s">
        <v>98</v>
      </c>
      <c r="B11" s="141"/>
      <c r="C11" s="142"/>
      <c r="D11" s="143">
        <f>D10-D9</f>
        <v>103076.83</v>
      </c>
      <c r="E11" s="143"/>
      <c r="F11" s="144"/>
    </row>
    <row r="12" spans="1:6">
      <c r="A12" s="138"/>
      <c r="B12" s="138"/>
      <c r="C12" s="145"/>
      <c r="D12" s="145"/>
      <c r="E12" s="145"/>
    </row>
    <row r="13" spans="1:6" s="148" customFormat="1" ht="40.5" customHeight="1">
      <c r="A13" s="146" t="s">
        <v>99</v>
      </c>
      <c r="B13" s="146" t="s">
        <v>100</v>
      </c>
      <c r="C13" s="147" t="s">
        <v>101</v>
      </c>
      <c r="D13" s="147" t="s">
        <v>102</v>
      </c>
      <c r="E13" s="147" t="s">
        <v>103</v>
      </c>
      <c r="F13" s="147" t="s">
        <v>104</v>
      </c>
    </row>
    <row r="14" spans="1:6">
      <c r="A14" s="149" t="s">
        <v>105</v>
      </c>
      <c r="B14" s="149" t="s">
        <v>106</v>
      </c>
      <c r="C14" s="150"/>
      <c r="D14" s="151"/>
      <c r="E14" s="151"/>
      <c r="F14" s="151"/>
    </row>
    <row r="15" spans="1:6">
      <c r="A15" s="152" t="s">
        <v>107</v>
      </c>
      <c r="B15" s="153" t="s">
        <v>108</v>
      </c>
      <c r="C15" s="154" t="s">
        <v>109</v>
      </c>
      <c r="D15" s="155">
        <v>7332.77</v>
      </c>
      <c r="E15" s="156">
        <f t="shared" ref="E15:E20" si="0">D15</f>
        <v>7332.77</v>
      </c>
      <c r="F15" s="157" t="s">
        <v>110</v>
      </c>
    </row>
    <row r="16" spans="1:6">
      <c r="A16" s="152"/>
      <c r="B16" s="158" t="s">
        <v>111</v>
      </c>
      <c r="C16" s="159"/>
      <c r="D16" s="160">
        <v>3982.88</v>
      </c>
      <c r="E16" s="161">
        <f t="shared" si="0"/>
        <v>3982.88</v>
      </c>
      <c r="F16" s="162"/>
    </row>
    <row r="17" spans="1:6">
      <c r="A17" s="152"/>
      <c r="B17" s="158" t="s">
        <v>112</v>
      </c>
      <c r="C17" s="163"/>
      <c r="D17" s="160">
        <v>765.37</v>
      </c>
      <c r="E17" s="164">
        <f t="shared" si="0"/>
        <v>765.37</v>
      </c>
      <c r="F17" s="165"/>
    </row>
    <row r="18" spans="1:6">
      <c r="A18" s="146" t="s">
        <v>113</v>
      </c>
      <c r="B18" s="166" t="s">
        <v>114</v>
      </c>
      <c r="C18" s="167" t="s">
        <v>115</v>
      </c>
      <c r="D18" s="160">
        <v>2200</v>
      </c>
      <c r="E18" s="168">
        <f>D18</f>
        <v>2200</v>
      </c>
      <c r="F18" s="169" t="s">
        <v>116</v>
      </c>
    </row>
    <row r="19" spans="1:6">
      <c r="A19" s="170" t="s">
        <v>117</v>
      </c>
      <c r="B19" s="171" t="s">
        <v>118</v>
      </c>
      <c r="C19" s="146">
        <v>23</v>
      </c>
      <c r="D19" s="172">
        <v>4474.7299999999996</v>
      </c>
      <c r="E19" s="164">
        <f t="shared" si="0"/>
        <v>4474.7299999999996</v>
      </c>
      <c r="F19" s="173" t="s">
        <v>119</v>
      </c>
    </row>
    <row r="20" spans="1:6">
      <c r="A20" s="170" t="s">
        <v>120</v>
      </c>
      <c r="B20" s="171" t="s">
        <v>121</v>
      </c>
      <c r="C20" s="174">
        <v>70</v>
      </c>
      <c r="D20" s="172">
        <v>1054.01</v>
      </c>
      <c r="E20" s="161">
        <f t="shared" si="0"/>
        <v>1054.01</v>
      </c>
      <c r="F20" s="175" t="s">
        <v>122</v>
      </c>
    </row>
    <row r="21" spans="1:6">
      <c r="A21" s="170" t="s">
        <v>123</v>
      </c>
      <c r="B21" s="166" t="s">
        <v>155</v>
      </c>
      <c r="C21" s="176"/>
      <c r="D21" s="177">
        <v>599.29</v>
      </c>
      <c r="E21" s="164">
        <f>D21</f>
        <v>599.29</v>
      </c>
      <c r="F21" s="178"/>
    </row>
    <row r="22" spans="1:6">
      <c r="A22" s="179" t="s">
        <v>124</v>
      </c>
      <c r="B22" s="171" t="s">
        <v>156</v>
      </c>
      <c r="C22" s="180">
        <v>95</v>
      </c>
      <c r="D22" s="172">
        <v>13493.65</v>
      </c>
      <c r="E22" s="181">
        <f>D22</f>
        <v>13493.65</v>
      </c>
      <c r="F22" s="182" t="s">
        <v>125</v>
      </c>
    </row>
    <row r="23" spans="1:6" ht="25.5">
      <c r="A23" s="183" t="s">
        <v>126</v>
      </c>
      <c r="B23" s="184" t="s">
        <v>127</v>
      </c>
      <c r="C23" s="174">
        <v>98</v>
      </c>
      <c r="D23" s="185">
        <v>9798.15</v>
      </c>
      <c r="E23" s="181">
        <f>D23</f>
        <v>9798.15</v>
      </c>
      <c r="F23" s="186" t="s">
        <v>128</v>
      </c>
    </row>
    <row r="24" spans="1:6" ht="25.5">
      <c r="A24" s="187"/>
      <c r="B24" s="188" t="s">
        <v>129</v>
      </c>
      <c r="C24" s="176"/>
      <c r="D24" s="189">
        <v>19309.5</v>
      </c>
      <c r="E24" s="161">
        <f>D24</f>
        <v>19309.5</v>
      </c>
      <c r="F24" s="190"/>
    </row>
    <row r="25" spans="1:6">
      <c r="A25" s="149"/>
      <c r="B25" s="191" t="s">
        <v>130</v>
      </c>
      <c r="C25" s="192"/>
      <c r="D25" s="193">
        <f>SUM(D15:D24)</f>
        <v>63010.35</v>
      </c>
      <c r="E25" s="193">
        <f>SUM(E15:E24)</f>
        <v>63010.35</v>
      </c>
      <c r="F25" s="194"/>
    </row>
    <row r="26" spans="1:6">
      <c r="A26" s="149" t="s">
        <v>131</v>
      </c>
      <c r="B26" s="149" t="s">
        <v>132</v>
      </c>
      <c r="C26" s="149"/>
      <c r="D26" s="193"/>
      <c r="E26" s="193"/>
      <c r="F26" s="173"/>
    </row>
    <row r="27" spans="1:6">
      <c r="A27" s="170" t="s">
        <v>133</v>
      </c>
      <c r="B27" s="195"/>
      <c r="C27" s="170"/>
      <c r="D27" s="164"/>
      <c r="E27" s="164">
        <f>D27</f>
        <v>0</v>
      </c>
      <c r="F27" s="173"/>
    </row>
    <row r="28" spans="1:6">
      <c r="A28" s="170"/>
      <c r="B28" s="196"/>
      <c r="C28" s="170"/>
      <c r="D28" s="164"/>
      <c r="E28" s="164"/>
      <c r="F28" s="173"/>
    </row>
    <row r="29" spans="1:6">
      <c r="A29" s="170"/>
      <c r="B29" s="196"/>
      <c r="C29" s="170"/>
      <c r="D29" s="164"/>
      <c r="E29" s="164"/>
      <c r="F29" s="173"/>
    </row>
    <row r="30" spans="1:6">
      <c r="A30" s="149"/>
      <c r="B30" s="191" t="s">
        <v>130</v>
      </c>
      <c r="C30" s="192"/>
      <c r="D30" s="193">
        <f>SUM(D27:D29)</f>
        <v>0</v>
      </c>
      <c r="E30" s="193">
        <f>SUM(E27:E29)</f>
        <v>0</v>
      </c>
      <c r="F30" s="194"/>
    </row>
    <row r="31" spans="1:6">
      <c r="A31" s="149" t="s">
        <v>134</v>
      </c>
      <c r="B31" s="149" t="s">
        <v>135</v>
      </c>
      <c r="C31" s="149"/>
      <c r="D31" s="193"/>
      <c r="E31" s="193"/>
      <c r="F31" s="173"/>
    </row>
    <row r="32" spans="1:6">
      <c r="A32" s="196" t="s">
        <v>136</v>
      </c>
      <c r="B32" s="171" t="s">
        <v>137</v>
      </c>
      <c r="C32" s="170" t="s">
        <v>138</v>
      </c>
      <c r="D32" s="172">
        <v>26000</v>
      </c>
      <c r="E32" s="164">
        <f>D32</f>
        <v>26000</v>
      </c>
      <c r="F32" s="173" t="s">
        <v>119</v>
      </c>
    </row>
    <row r="33" spans="1:7">
      <c r="A33" s="196" t="s">
        <v>139</v>
      </c>
      <c r="B33" s="197" t="s">
        <v>140</v>
      </c>
      <c r="C33" s="198" t="s">
        <v>141</v>
      </c>
      <c r="D33" s="199">
        <v>13180</v>
      </c>
      <c r="E33" s="164">
        <f>D33</f>
        <v>13180</v>
      </c>
      <c r="F33" s="173" t="s">
        <v>142</v>
      </c>
    </row>
    <row r="34" spans="1:7">
      <c r="A34" s="196" t="s">
        <v>139</v>
      </c>
      <c r="B34" s="166" t="s">
        <v>143</v>
      </c>
      <c r="C34" s="198" t="s">
        <v>141</v>
      </c>
      <c r="D34" s="199">
        <v>63726.3</v>
      </c>
      <c r="E34" s="164"/>
      <c r="F34" s="173" t="s">
        <v>154</v>
      </c>
    </row>
    <row r="35" spans="1:7">
      <c r="A35" s="196"/>
      <c r="B35" s="200"/>
      <c r="C35" s="197"/>
      <c r="D35" s="201"/>
      <c r="E35" s="164">
        <f>D35</f>
        <v>0</v>
      </c>
      <c r="F35" s="202"/>
      <c r="G35" s="203"/>
    </row>
    <row r="36" spans="1:7">
      <c r="A36" s="191"/>
      <c r="B36" s="191" t="s">
        <v>130</v>
      </c>
      <c r="C36" s="192"/>
      <c r="D36" s="193">
        <f>SUM(D32:D35)</f>
        <v>102906.3</v>
      </c>
      <c r="E36" s="193">
        <f>SUM(E32:E35)</f>
        <v>39180</v>
      </c>
      <c r="F36" s="192"/>
      <c r="G36" s="203"/>
    </row>
    <row r="37" spans="1:7">
      <c r="A37" s="149">
        <v>4</v>
      </c>
      <c r="B37" s="149" t="s">
        <v>144</v>
      </c>
      <c r="C37" s="149"/>
      <c r="D37" s="193"/>
      <c r="E37" s="193"/>
      <c r="F37" s="202"/>
      <c r="G37" s="203"/>
    </row>
    <row r="38" spans="1:7">
      <c r="A38" s="196" t="s">
        <v>136</v>
      </c>
      <c r="B38" s="196"/>
      <c r="C38" s="170"/>
      <c r="D38" s="204"/>
      <c r="E38" s="205"/>
      <c r="F38" s="206"/>
      <c r="G38" s="207"/>
    </row>
    <row r="39" spans="1:7">
      <c r="A39" s="196" t="s">
        <v>139</v>
      </c>
      <c r="B39" s="196"/>
      <c r="C39" s="170"/>
      <c r="D39" s="164"/>
      <c r="E39" s="164"/>
      <c r="F39" s="202"/>
      <c r="G39" s="203"/>
    </row>
    <row r="40" spans="1:7">
      <c r="A40" s="191"/>
      <c r="B40" s="191" t="s">
        <v>130</v>
      </c>
      <c r="C40" s="149"/>
      <c r="D40" s="193">
        <f>SUM(D38:D39)</f>
        <v>0</v>
      </c>
      <c r="E40" s="193">
        <f>SUM(E38:E39)</f>
        <v>0</v>
      </c>
      <c r="F40" s="192"/>
      <c r="G40" s="203"/>
    </row>
    <row r="41" spans="1:7">
      <c r="A41" s="191"/>
      <c r="B41" s="191" t="s">
        <v>145</v>
      </c>
      <c r="C41" s="149"/>
      <c r="D41" s="193">
        <f>D25+D30+D36+D40</f>
        <v>165916.65</v>
      </c>
      <c r="E41" s="193">
        <f>E25+E30+E36+E40</f>
        <v>102190.35</v>
      </c>
      <c r="F41" s="192"/>
    </row>
    <row r="42" spans="1:7">
      <c r="A42" s="191"/>
      <c r="B42" s="208" t="s">
        <v>146</v>
      </c>
      <c r="C42" s="209">
        <v>0.43</v>
      </c>
      <c r="D42" s="193">
        <f>C10*0.1</f>
        <v>0</v>
      </c>
      <c r="E42" s="193">
        <f>D7*C42*12</f>
        <v>13689.59920792079</v>
      </c>
      <c r="F42" s="192"/>
    </row>
    <row r="43" spans="1:7">
      <c r="A43" s="191"/>
      <c r="B43" s="191" t="s">
        <v>147</v>
      </c>
      <c r="C43" s="192"/>
      <c r="D43" s="193">
        <f>D25+D30+D36+D40</f>
        <v>165916.65</v>
      </c>
      <c r="E43" s="193">
        <f>E41+E42</f>
        <v>115879.9492079208</v>
      </c>
      <c r="F43" s="192"/>
    </row>
    <row r="45" spans="1:7" ht="15" customHeight="1">
      <c r="A45" s="210" t="s">
        <v>148</v>
      </c>
      <c r="B45" s="210"/>
      <c r="C45" s="210"/>
      <c r="D45" s="210"/>
      <c r="E45" s="211">
        <f>E43-D11</f>
        <v>12803.119207920798</v>
      </c>
    </row>
    <row r="46" spans="1:7" ht="12.75" customHeight="1">
      <c r="A46" s="212" t="s">
        <v>149</v>
      </c>
      <c r="B46" s="212"/>
      <c r="C46" s="212"/>
      <c r="D46" s="212"/>
      <c r="E46" s="211">
        <f>D7*D8*12</f>
        <v>128618.56</v>
      </c>
    </row>
    <row r="47" spans="1:7" ht="12.75" customHeight="1">
      <c r="A47" s="212" t="s">
        <v>150</v>
      </c>
      <c r="B47" s="212"/>
      <c r="C47" s="212"/>
      <c r="D47" s="212"/>
      <c r="E47" s="211">
        <f>E46-E45</f>
        <v>115815.4407920792</v>
      </c>
    </row>
    <row r="48" spans="1:7" ht="12.75" customHeight="1">
      <c r="A48" s="213" t="s">
        <v>151</v>
      </c>
      <c r="B48" s="213"/>
      <c r="C48" s="213"/>
      <c r="D48" s="213"/>
      <c r="E48" s="211">
        <f>300*23</f>
        <v>6900</v>
      </c>
    </row>
    <row r="49" spans="1:5" ht="15" customHeight="1">
      <c r="A49" s="214" t="s">
        <v>152</v>
      </c>
      <c r="B49" s="214"/>
      <c r="C49" s="214"/>
      <c r="D49" s="214"/>
      <c r="E49" s="211">
        <f>E48+E47</f>
        <v>122715.4407920792</v>
      </c>
    </row>
    <row r="52" spans="1:5">
      <c r="B52" s="130" t="s">
        <v>153</v>
      </c>
      <c r="C52" s="148" t="s">
        <v>85</v>
      </c>
    </row>
  </sheetData>
  <mergeCells count="22">
    <mergeCell ref="A46:D46"/>
    <mergeCell ref="A47:D47"/>
    <mergeCell ref="A48:D48"/>
    <mergeCell ref="A49:D49"/>
    <mergeCell ref="C20:C21"/>
    <mergeCell ref="F20:F21"/>
    <mergeCell ref="A23:A24"/>
    <mergeCell ref="C23:C24"/>
    <mergeCell ref="F23:F24"/>
    <mergeCell ref="A45:D45"/>
    <mergeCell ref="A10:B10"/>
    <mergeCell ref="A11:B11"/>
    <mergeCell ref="A12:B12"/>
    <mergeCell ref="A15:A17"/>
    <mergeCell ref="C15:C17"/>
    <mergeCell ref="F15:F17"/>
    <mergeCell ref="A3:F3"/>
    <mergeCell ref="A4:F4"/>
    <mergeCell ref="A5:F5"/>
    <mergeCell ref="A7:B7"/>
    <mergeCell ref="A8:B8"/>
    <mergeCell ref="A9:B9"/>
  </mergeCells>
  <printOptions horizontalCentered="1"/>
  <pageMargins left="0" right="0" top="0" bottom="0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отчет</vt:lpstr>
      <vt:lpstr>карточка</vt:lpstr>
      <vt:lpstr>Лист1</vt:lpstr>
      <vt:lpstr>Лист2</vt:lpstr>
      <vt:lpstr>Лист3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2015-03-27T00:03:24Z</dcterms:modified>
</cp:coreProperties>
</file>