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карточка!$A$1:$F$43</definedName>
    <definedName name="_xlnm.Print_Area" localSheetId="0">отчет!$A$1:$E$111</definedName>
  </definedNames>
  <calcPr calcId="145621"/>
</workbook>
</file>

<file path=xl/calcChain.xml><?xml version="1.0" encoding="utf-8"?>
<calcChain xmlns="http://schemas.openxmlformats.org/spreadsheetml/2006/main">
  <c r="D37" i="6" l="1"/>
  <c r="E34" i="6"/>
  <c r="D34" i="6"/>
  <c r="D30" i="6"/>
  <c r="E29" i="6"/>
  <c r="E28" i="6"/>
  <c r="E27" i="6"/>
  <c r="E30" i="6" s="1"/>
  <c r="D25" i="6"/>
  <c r="E22" i="6"/>
  <c r="E25" i="6" s="1"/>
  <c r="D20" i="6"/>
  <c r="E19" i="6"/>
  <c r="E18" i="6"/>
  <c r="E17" i="6"/>
  <c r="E16" i="6"/>
  <c r="E11" i="6"/>
  <c r="D11" i="6"/>
  <c r="D7" i="6"/>
  <c r="E41" i="6" s="1"/>
  <c r="E20" i="6" l="1"/>
  <c r="D38" i="6"/>
  <c r="E35" i="6"/>
  <c r="E36" i="6"/>
  <c r="E37" i="6" s="1"/>
  <c r="E38" i="6" s="1"/>
  <c r="E40" i="6" s="1"/>
  <c r="E42" i="6" s="1"/>
  <c r="E43" i="6" s="1"/>
  <c r="E89" i="5" l="1"/>
  <c r="E83" i="5"/>
  <c r="E77" i="5"/>
  <c r="E73" i="5"/>
  <c r="E69" i="5"/>
  <c r="E65" i="5"/>
  <c r="E49" i="5"/>
  <c r="E42" i="5"/>
  <c r="E98" i="5" s="1"/>
  <c r="E38" i="5"/>
  <c r="E26" i="5"/>
  <c r="E25" i="5"/>
  <c r="E24" i="5"/>
  <c r="E23" i="5"/>
  <c r="E19" i="5"/>
  <c r="E102" i="5" s="1"/>
  <c r="E103" i="5" s="1"/>
  <c r="E15" i="5"/>
  <c r="C2" i="5"/>
  <c r="E78" i="5" l="1"/>
  <c r="E52" i="5" s="1"/>
  <c r="E27" i="5"/>
  <c r="E99" i="5" s="1"/>
  <c r="E96" i="5" s="1"/>
  <c r="E97" i="5"/>
  <c r="E29" i="5"/>
  <c r="E6" i="5" l="1"/>
  <c r="E92" i="5"/>
  <c r="E93" i="5" s="1"/>
  <c r="E50" i="5"/>
</calcChain>
</file>

<file path=xl/sharedStrings.xml><?xml version="1.0" encoding="utf-8"?>
<sst xmlns="http://schemas.openxmlformats.org/spreadsheetml/2006/main" count="153" uniqueCount="131">
  <si>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</si>
  <si>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</si>
  <si>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</si>
  <si>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</si>
  <si>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</si>
  <si>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</si>
  <si>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</si>
  <si>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</si>
  <si>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</si>
  <si>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</si>
  <si>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</si>
  <si>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</si>
  <si>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</si>
  <si>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</si>
  <si>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</si>
  <si>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</si>
  <si>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</si>
  <si>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</si>
  <si>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</si>
  <si>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</si>
  <si>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</si>
  <si>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</si>
  <si>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</si>
  <si>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</si>
  <si>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</si>
  <si>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</si>
  <si>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</si>
  <si>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</si>
  <si>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</si>
  <si>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</si>
  <si>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</si>
  <si>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</si>
  <si>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</si>
  <si>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</si>
  <si>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</si>
  <si>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</si>
  <si>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</si>
  <si>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</si>
  <si>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</si>
  <si>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</si>
  <si>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</si>
  <si>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</si>
  <si>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</si>
  <si>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</si>
  <si>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</si>
  <si>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</si>
  <si>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</si>
  <si>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</si>
  <si>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</si>
  <si>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</si>
  <si>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</si>
  <si>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</si>
  <si>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</si>
  <si>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</si>
  <si>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</si>
  <si>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</si>
  <si>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</si>
  <si>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</si>
  <si>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</si>
  <si>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</si>
  <si>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</si>
  <si>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</si>
  <si>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</si>
  <si>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</si>
  <si>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</si>
  <si>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</si>
  <si>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*доп.тариф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</si>
  <si>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</si>
  <si>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</si>
  <si>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</si>
  <si>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</si>
  <si>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</si>
  <si>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</si>
  <si>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</si>
  <si>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</si>
  <si>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</si>
  <si>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</si>
  <si>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</si>
  <si>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</si>
  <si>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</si>
  <si>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</si>
  <si>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</si>
  <si>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</si>
  <si>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</si>
  <si>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</si>
  <si>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</si>
  <si>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</si>
  <si>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</si>
  <si>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</si>
  <si>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</si>
  <si>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</si>
  <si>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</si>
  <si>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</si>
  <si>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5 с 01.10.14</t>
  </si>
  <si>
    <t xml:space="preserve"> на 2014 -2015 год </t>
  </si>
  <si>
    <t>начисления</t>
  </si>
  <si>
    <t xml:space="preserve">оплата 2014г.  </t>
  </si>
  <si>
    <t>Площадь, кв.м.</t>
  </si>
  <si>
    <t>Тариф, руб./кв.м.</t>
  </si>
  <si>
    <t>Остаток 2013 г. ("-" экономия, "+" перерасход)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</si>
  <si>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</si>
  <si>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</si>
  <si>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</si>
  <si>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</si>
  <si>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</si>
  <si>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</si>
  <si>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</si>
  <si>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</si>
  <si>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</si>
  <si>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1.1.</t>
  </si>
  <si>
    <t>Установка терминала GSM</t>
  </si>
  <si>
    <t>ИЭСК</t>
  </si>
  <si>
    <t>ноябрь</t>
  </si>
  <si>
    <t>Чистка расходомера</t>
  </si>
  <si>
    <t>1.2.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</si>
  <si>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</si>
  <si>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</si>
  <si>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</si>
  <si>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</si>
  <si>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</si>
  <si>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</si>
  <si>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3.2.</t>
  </si>
  <si>
    <t>Прочие работы</t>
  </si>
  <si>
    <t>ИТОГО:</t>
  </si>
  <si>
    <t>Расходы по управлению  (0,73)</t>
  </si>
  <si>
    <t>Всего: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</si>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</sst>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_-* #,##0_р_._-;\-* #,##0_р_._-;_-* &quot;-&quot;??_р_._-;_-@_-"/>
    <numFmt numFmtId="168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98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40" fontId="6" fillId="0" borderId="1" xfId="6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/>
    <xf numFmtId="40" fontId="6" fillId="0" borderId="1" xfId="2" applyNumberFormat="1" applyFont="1" applyFill="1" applyBorder="1" applyAlignment="1"/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8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166" fontId="8" fillId="0" borderId="6" xfId="3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center" vertical="center" wrapText="1"/>
    </xf>
    <xf numFmtId="40" fontId="8" fillId="0" borderId="12" xfId="2" applyNumberFormat="1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 applyAlignment="1"/>
    <xf numFmtId="0" fontId="6" fillId="0" borderId="0" xfId="3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  <xf numFmtId="167" fontId="11" fillId="0" borderId="0" xfId="0" applyNumberFormat="1" applyFont="1" applyBorder="1" applyAlignment="1">
      <alignment horizontal="center" vertical="top" wrapText="1"/>
    </xf>
    <xf numFmtId="167" fontId="13" fillId="0" borderId="0" xfId="2" applyNumberFormat="1" applyFont="1" applyAlignment="1">
      <alignment horizontal="right" vertical="top" wrapText="1"/>
    </xf>
    <xf numFmtId="43" fontId="12" fillId="0" borderId="0" xfId="2" applyNumberFormat="1" applyFont="1" applyBorder="1" applyAlignment="1">
      <alignment vertical="top" wrapText="1"/>
    </xf>
    <xf numFmtId="43" fontId="14" fillId="0" borderId="0" xfId="2" applyNumberFormat="1" applyFont="1" applyAlignment="1">
      <alignment horizontal="right" vertical="top" wrapText="1"/>
    </xf>
    <xf numFmtId="167" fontId="11" fillId="0" borderId="0" xfId="0" applyNumberFormat="1" applyFont="1" applyBorder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167" fontId="14" fillId="0" borderId="0" xfId="2" applyNumberFormat="1" applyFont="1" applyAlignment="1">
      <alignment horizontal="right" vertical="top" wrapText="1"/>
    </xf>
    <xf numFmtId="167" fontId="11" fillId="0" borderId="1" xfId="2" applyNumberFormat="1" applyFont="1" applyBorder="1" applyAlignment="1">
      <alignment vertical="top" wrapText="1"/>
    </xf>
    <xf numFmtId="43" fontId="11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168" fontId="12" fillId="0" borderId="12" xfId="0" applyNumberFormat="1" applyFont="1" applyBorder="1" applyAlignment="1">
      <alignment horizontal="right" wrapText="1" indent="1"/>
    </xf>
    <xf numFmtId="4" fontId="12" fillId="0" borderId="1" xfId="2" applyNumberFormat="1" applyFont="1" applyBorder="1" applyAlignment="1">
      <alignment horizontal="right" vertical="center" wrapText="1"/>
    </xf>
    <xf numFmtId="43" fontId="12" fillId="3" borderId="1" xfId="2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1" fontId="12" fillId="3" borderId="1" xfId="2" applyNumberFormat="1" applyFont="1" applyFill="1" applyBorder="1" applyAlignment="1">
      <alignment horizontal="center" vertical="center" wrapText="1"/>
    </xf>
    <xf numFmtId="168" fontId="15" fillId="0" borderId="11" xfId="0" applyNumberFormat="1" applyFont="1" applyBorder="1" applyAlignment="1">
      <alignment horizontal="right"/>
    </xf>
    <xf numFmtId="167" fontId="12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4" fontId="12" fillId="0" borderId="1" xfId="2" applyNumberFormat="1" applyFont="1" applyBorder="1" applyAlignment="1">
      <alignment horizontal="right" vertical="top" wrapText="1"/>
    </xf>
    <xf numFmtId="3" fontId="12" fillId="4" borderId="1" xfId="0" applyNumberFormat="1" applyFont="1" applyFill="1" applyBorder="1" applyAlignment="1">
      <alignment vertical="center" wrapText="1"/>
    </xf>
    <xf numFmtId="167" fontId="16" fillId="0" borderId="1" xfId="2" applyNumberFormat="1" applyFont="1" applyBorder="1" applyAlignment="1">
      <alignment vertical="top" wrapText="1"/>
    </xf>
    <xf numFmtId="0" fontId="17" fillId="0" borderId="1" xfId="9" applyFont="1" applyFill="1" applyBorder="1"/>
    <xf numFmtId="1" fontId="12" fillId="3" borderId="11" xfId="2" applyNumberFormat="1" applyFont="1" applyFill="1" applyBorder="1" applyAlignment="1">
      <alignment horizontal="center" vertical="center" wrapText="1"/>
    </xf>
    <xf numFmtId="3" fontId="12" fillId="5" borderId="11" xfId="2" applyNumberFormat="1" applyFont="1" applyFill="1" applyBorder="1" applyAlignment="1">
      <alignment horizontal="center" vertical="center" wrapText="1"/>
    </xf>
    <xf numFmtId="43" fontId="11" fillId="0" borderId="1" xfId="2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right" vertical="top" wrapText="1"/>
    </xf>
    <xf numFmtId="1" fontId="11" fillId="0" borderId="1" xfId="2" applyNumberFormat="1" applyFont="1" applyBorder="1" applyAlignment="1">
      <alignment vertical="top" wrapText="1"/>
    </xf>
    <xf numFmtId="1" fontId="11" fillId="0" borderId="1" xfId="2" applyNumberFormat="1" applyFont="1" applyBorder="1" applyAlignment="1">
      <alignment horizontal="center" vertical="top" wrapText="1"/>
    </xf>
    <xf numFmtId="167" fontId="12" fillId="0" borderId="1" xfId="2" applyNumberFormat="1" applyFont="1" applyBorder="1" applyAlignment="1">
      <alignment vertical="top" wrapText="1"/>
    </xf>
    <xf numFmtId="43" fontId="12" fillId="4" borderId="1" xfId="0" applyNumberFormat="1" applyFont="1" applyFill="1" applyBorder="1" applyAlignment="1">
      <alignment vertical="top" wrapText="1"/>
    </xf>
    <xf numFmtId="3" fontId="12" fillId="4" borderId="12" xfId="0" applyNumberFormat="1" applyFont="1" applyFill="1" applyBorder="1" applyAlignment="1">
      <alignment horizontal="center" vertical="center" wrapText="1"/>
    </xf>
    <xf numFmtId="2" fontId="12" fillId="3" borderId="1" xfId="2" applyNumberFormat="1" applyFont="1" applyFill="1" applyBorder="1" applyAlignment="1">
      <alignment horizontal="center" vertical="top" wrapText="1"/>
    </xf>
    <xf numFmtId="43" fontId="12" fillId="3" borderId="1" xfId="2" applyNumberFormat="1" applyFont="1" applyFill="1" applyBorder="1" applyAlignment="1">
      <alignment horizontal="center" vertical="top" wrapText="1"/>
    </xf>
    <xf numFmtId="43" fontId="12" fillId="3" borderId="1" xfId="2" applyNumberFormat="1" applyFont="1" applyFill="1" applyBorder="1" applyAlignment="1">
      <alignment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0" fontId="15" fillId="0" borderId="11" xfId="0" applyFont="1" applyBorder="1"/>
    <xf numFmtId="1" fontId="12" fillId="3" borderId="1" xfId="2" applyNumberFormat="1" applyFont="1" applyFill="1" applyBorder="1" applyAlignment="1">
      <alignment vertical="top" wrapText="1"/>
    </xf>
    <xf numFmtId="0" fontId="18" fillId="0" borderId="10" xfId="9" applyFont="1" applyFill="1" applyBorder="1"/>
    <xf numFmtId="168" fontId="19" fillId="0" borderId="1" xfId="0" applyNumberFormat="1" applyFont="1" applyBorder="1" applyAlignment="1">
      <alignment horizontal="right"/>
    </xf>
    <xf numFmtId="43" fontId="12" fillId="0" borderId="1" xfId="2" applyNumberFormat="1" applyFont="1" applyBorder="1" applyAlignment="1">
      <alignment horizontal="right" vertical="top" wrapText="1"/>
    </xf>
    <xf numFmtId="167" fontId="12" fillId="3" borderId="11" xfId="2" applyNumberFormat="1" applyFont="1" applyFill="1" applyBorder="1" applyAlignment="1">
      <alignment horizontal="center" vertical="top" wrapText="1"/>
    </xf>
    <xf numFmtId="3" fontId="12" fillId="0" borderId="0" xfId="2" applyNumberFormat="1" applyFont="1" applyAlignment="1">
      <alignment vertical="top"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 wrapText="1"/>
    </xf>
    <xf numFmtId="3" fontId="11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horizontal="center" vertical="top" wrapText="1"/>
    </xf>
    <xf numFmtId="43" fontId="12" fillId="0" borderId="0" xfId="2" applyNumberFormat="1" applyFont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right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167" fontId="12" fillId="0" borderId="2" xfId="2" applyNumberFormat="1" applyFont="1" applyBorder="1" applyAlignment="1">
      <alignment horizontal="center" vertical="center" wrapText="1"/>
    </xf>
    <xf numFmtId="167" fontId="12" fillId="0" borderId="11" xfId="2" applyNumberFormat="1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43" fontId="13" fillId="0" borderId="5" xfId="2" applyNumberFormat="1" applyFont="1" applyBorder="1" applyAlignment="1">
      <alignment horizontal="left" vertical="top" wrapText="1"/>
    </xf>
    <xf numFmtId="43" fontId="12" fillId="0" borderId="2" xfId="2" applyNumberFormat="1" applyFont="1" applyBorder="1" applyAlignment="1">
      <alignment horizontal="center" vertical="top" wrapText="1"/>
    </xf>
    <xf numFmtId="43" fontId="12" fillId="0" borderId="11" xfId="2" applyNumberFormat="1" applyFont="1" applyBorder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2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3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1"/>
  <sheetViews>
    <sheetView tabSelected="1" topLeftCell="A79" workbookViewId="0">
      <selection activeCell="H4" sqref="H4"/>
    </sheetView>
  </sheetViews>
  <sheetFormatPr defaultRowHeight="12.75" x14ac:dyDescent="0.2"/>
  <cols>
    <col min="1" max="1" width="10" style="65" customWidth="1"/>
    <col min="2" max="2" width="9.140625" style="1"/>
    <col min="3" max="3" width="48.855468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26" t="s">
        <v>0</v>
      </c>
      <c r="B1" s="126"/>
      <c r="C1" s="126"/>
      <c r="D1" s="126"/>
      <c r="E1" s="126"/>
    </row>
    <row r="2" spans="1:5" x14ac:dyDescent="0.2">
      <c r="A2" s="127" t="s">
        <v>1</v>
      </c>
      <c r="B2" s="127"/>
      <c r="C2" s="2">
        <f>C3+C4</f>
        <v>2503.69</v>
      </c>
      <c r="D2" s="3"/>
    </row>
    <row r="3" spans="1:5" x14ac:dyDescent="0.2">
      <c r="A3" s="128" t="s">
        <v>2</v>
      </c>
      <c r="B3" s="128"/>
      <c r="C3" s="5">
        <v>2503.69</v>
      </c>
      <c r="D3" s="3"/>
      <c r="E3" s="6"/>
    </row>
    <row r="4" spans="1:5" x14ac:dyDescent="0.2">
      <c r="A4" s="128" t="s">
        <v>3</v>
      </c>
      <c r="B4" s="12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29" t="s">
        <v>4</v>
      </c>
      <c r="B6" s="130"/>
      <c r="C6" s="131"/>
      <c r="D6" s="135" t="s">
        <v>5</v>
      </c>
      <c r="E6" s="137">
        <f>E15+E19+E27</f>
        <v>429581.45</v>
      </c>
    </row>
    <row r="7" spans="1:5" x14ac:dyDescent="0.2">
      <c r="A7" s="132"/>
      <c r="B7" s="133"/>
      <c r="C7" s="134"/>
      <c r="D7" s="136"/>
      <c r="E7" s="138"/>
    </row>
    <row r="8" spans="1:5" x14ac:dyDescent="0.2">
      <c r="A8" s="140" t="s">
        <v>6</v>
      </c>
      <c r="B8" s="140"/>
      <c r="C8" s="140"/>
      <c r="D8" s="140"/>
      <c r="E8" s="140"/>
    </row>
    <row r="9" spans="1:5" x14ac:dyDescent="0.2">
      <c r="A9" s="141" t="s">
        <v>7</v>
      </c>
      <c r="B9" s="142"/>
      <c r="C9" s="143"/>
      <c r="D9" s="10">
        <v>8.9700000000000006</v>
      </c>
      <c r="E9" s="11">
        <v>67374.179999999993</v>
      </c>
    </row>
    <row r="10" spans="1:5" x14ac:dyDescent="0.2">
      <c r="A10" s="144" t="s">
        <v>8</v>
      </c>
      <c r="B10" s="144"/>
      <c r="C10" s="144"/>
      <c r="D10" s="12">
        <v>2.19</v>
      </c>
      <c r="E10" s="11">
        <v>16448.990000000002</v>
      </c>
    </row>
    <row r="11" spans="1:5" ht="12.75" customHeight="1" x14ac:dyDescent="0.2">
      <c r="A11" s="145" t="s">
        <v>9</v>
      </c>
      <c r="B11" s="146"/>
      <c r="C11" s="147"/>
      <c r="D11" s="13">
        <v>0.84</v>
      </c>
      <c r="E11" s="11">
        <v>1822.36</v>
      </c>
    </row>
    <row r="12" spans="1:5" x14ac:dyDescent="0.2">
      <c r="A12" s="145" t="s">
        <v>10</v>
      </c>
      <c r="B12" s="146"/>
      <c r="C12" s="147"/>
      <c r="D12" s="14">
        <v>1.1100000000000001</v>
      </c>
      <c r="E12" s="11">
        <v>8337.48</v>
      </c>
    </row>
    <row r="13" spans="1:5" x14ac:dyDescent="0.2">
      <c r="A13" s="144" t="s">
        <v>11</v>
      </c>
      <c r="B13" s="144"/>
      <c r="C13" s="144"/>
      <c r="D13" s="12"/>
      <c r="E13" s="11">
        <v>0</v>
      </c>
    </row>
    <row r="14" spans="1:5" x14ac:dyDescent="0.2">
      <c r="A14" s="144" t="s">
        <v>12</v>
      </c>
      <c r="B14" s="144"/>
      <c r="C14" s="144"/>
      <c r="D14" s="12"/>
      <c r="E14" s="11">
        <v>0</v>
      </c>
    </row>
    <row r="15" spans="1:5" x14ac:dyDescent="0.2">
      <c r="A15" s="139" t="s">
        <v>13</v>
      </c>
      <c r="B15" s="139"/>
      <c r="C15" s="139"/>
      <c r="D15" s="12"/>
      <c r="E15" s="15">
        <f>SUM(E9:E14)</f>
        <v>93983.01</v>
      </c>
    </row>
    <row r="16" spans="1:5" x14ac:dyDescent="0.2">
      <c r="A16" s="140" t="s">
        <v>14</v>
      </c>
      <c r="B16" s="140"/>
      <c r="C16" s="140"/>
      <c r="D16" s="140"/>
      <c r="E16" s="140"/>
    </row>
    <row r="17" spans="1:5" x14ac:dyDescent="0.2">
      <c r="A17" s="148" t="s">
        <v>15</v>
      </c>
      <c r="B17" s="148"/>
      <c r="C17" s="148"/>
      <c r="D17" s="14">
        <v>5.57</v>
      </c>
      <c r="E17" s="11">
        <v>41836.69</v>
      </c>
    </row>
    <row r="18" spans="1:5" x14ac:dyDescent="0.2">
      <c r="A18" s="149" t="s">
        <v>16</v>
      </c>
      <c r="B18" s="150"/>
      <c r="C18" s="150"/>
      <c r="D18" s="12"/>
      <c r="E18" s="11">
        <v>0</v>
      </c>
    </row>
    <row r="19" spans="1:5" ht="12.75" customHeight="1" x14ac:dyDescent="0.2">
      <c r="A19" s="139" t="s">
        <v>17</v>
      </c>
      <c r="B19" s="139"/>
      <c r="C19" s="139"/>
      <c r="D19" s="10"/>
      <c r="E19" s="15">
        <f>E17+E18</f>
        <v>41836.69</v>
      </c>
    </row>
    <row r="20" spans="1:5" ht="12.75" hidden="1" customHeight="1" x14ac:dyDescent="0.2">
      <c r="A20" s="151" t="s">
        <v>18</v>
      </c>
      <c r="B20" s="152"/>
      <c r="C20" s="153"/>
      <c r="D20" s="10"/>
      <c r="E20" s="16">
        <v>0</v>
      </c>
    </row>
    <row r="21" spans="1:5" ht="12.75" hidden="1" customHeight="1" x14ac:dyDescent="0.2">
      <c r="A21" s="151" t="s">
        <v>19</v>
      </c>
      <c r="B21" s="152"/>
      <c r="C21" s="153"/>
      <c r="D21" s="10"/>
      <c r="E21" s="16">
        <v>0</v>
      </c>
    </row>
    <row r="22" spans="1:5" ht="12.75" customHeight="1" x14ac:dyDescent="0.2">
      <c r="A22" s="154" t="s">
        <v>20</v>
      </c>
      <c r="B22" s="154"/>
      <c r="C22" s="154"/>
      <c r="D22" s="154"/>
      <c r="E22" s="154"/>
    </row>
    <row r="23" spans="1:5" ht="12.75" customHeight="1" x14ac:dyDescent="0.2">
      <c r="A23" s="17" t="s">
        <v>21</v>
      </c>
      <c r="B23" s="18"/>
      <c r="C23" s="18"/>
      <c r="D23" s="19"/>
      <c r="E23" s="11">
        <f>154759.51</f>
        <v>154759.51</v>
      </c>
    </row>
    <row r="24" spans="1:5" ht="12.75" customHeight="1" x14ac:dyDescent="0.2">
      <c r="A24" s="17" t="s">
        <v>22</v>
      </c>
      <c r="B24" s="18"/>
      <c r="C24" s="18"/>
      <c r="D24" s="19"/>
      <c r="E24" s="11">
        <f>74202.28
+17134.77</f>
        <v>91337.05</v>
      </c>
    </row>
    <row r="25" spans="1:5" ht="12.75" customHeight="1" x14ac:dyDescent="0.2">
      <c r="A25" s="17" t="s">
        <v>23</v>
      </c>
      <c r="B25" s="18"/>
      <c r="C25" s="18"/>
      <c r="D25" s="19"/>
      <c r="E25" s="11">
        <f>14651.25</f>
        <v>14651.25</v>
      </c>
    </row>
    <row r="26" spans="1:5" ht="12.75" customHeight="1" x14ac:dyDescent="0.2">
      <c r="A26" s="17" t="s">
        <v>24</v>
      </c>
      <c r="B26" s="18"/>
      <c r="C26" s="18"/>
      <c r="D26" s="19"/>
      <c r="E26" s="11">
        <f>33013.94</f>
        <v>33013.94</v>
      </c>
    </row>
    <row r="27" spans="1:5" s="21" customFormat="1" ht="12.75" customHeight="1" x14ac:dyDescent="0.2">
      <c r="A27" s="151" t="s">
        <v>25</v>
      </c>
      <c r="B27" s="152"/>
      <c r="C27" s="153"/>
      <c r="D27" s="19"/>
      <c r="E27" s="20">
        <f>SUM(E23:E26)</f>
        <v>293761.75</v>
      </c>
    </row>
    <row r="28" spans="1:5" x14ac:dyDescent="0.2">
      <c r="A28" s="22"/>
    </row>
    <row r="29" spans="1:5" x14ac:dyDescent="0.2">
      <c r="A29" s="129" t="s">
        <v>26</v>
      </c>
      <c r="B29" s="155"/>
      <c r="C29" s="156"/>
      <c r="D29" s="24"/>
      <c r="E29" s="137">
        <f>E38+E42+E49</f>
        <v>218987.31000000006</v>
      </c>
    </row>
    <row r="30" spans="1:5" x14ac:dyDescent="0.2">
      <c r="A30" s="157"/>
      <c r="B30" s="158"/>
      <c r="C30" s="159"/>
      <c r="D30" s="25"/>
      <c r="E30" s="138"/>
    </row>
    <row r="31" spans="1:5" x14ac:dyDescent="0.2">
      <c r="A31" s="140" t="s">
        <v>6</v>
      </c>
      <c r="B31" s="140"/>
      <c r="C31" s="140"/>
      <c r="D31" s="140"/>
      <c r="E31" s="140"/>
    </row>
    <row r="32" spans="1:5" x14ac:dyDescent="0.2">
      <c r="A32" s="141" t="s">
        <v>7</v>
      </c>
      <c r="B32" s="142"/>
      <c r="C32" s="143"/>
      <c r="D32" s="14"/>
      <c r="E32" s="11">
        <v>34345.269999999997</v>
      </c>
    </row>
    <row r="33" spans="1:5" x14ac:dyDescent="0.2">
      <c r="A33" s="144" t="s">
        <v>27</v>
      </c>
      <c r="B33" s="144"/>
      <c r="C33" s="144"/>
      <c r="D33" s="12"/>
      <c r="E33" s="11">
        <v>8385.19</v>
      </c>
    </row>
    <row r="34" spans="1:5" ht="12.75" customHeight="1" x14ac:dyDescent="0.2">
      <c r="A34" s="17" t="s">
        <v>28</v>
      </c>
      <c r="B34" s="18"/>
      <c r="C34" s="18"/>
      <c r="D34" s="19"/>
      <c r="E34" s="11">
        <v>928.98</v>
      </c>
    </row>
    <row r="35" spans="1:5" x14ac:dyDescent="0.2">
      <c r="A35" s="145" t="s">
        <v>10</v>
      </c>
      <c r="B35" s="146"/>
      <c r="C35" s="147"/>
      <c r="D35" s="10"/>
      <c r="E35" s="11">
        <v>4250.1899999999996</v>
      </c>
    </row>
    <row r="36" spans="1:5" x14ac:dyDescent="0.2">
      <c r="A36" s="144" t="s">
        <v>11</v>
      </c>
      <c r="B36" s="144"/>
      <c r="C36" s="144"/>
      <c r="D36" s="12"/>
      <c r="E36" s="11">
        <v>0</v>
      </c>
    </row>
    <row r="37" spans="1:5" x14ac:dyDescent="0.2">
      <c r="A37" s="144" t="s">
        <v>12</v>
      </c>
      <c r="B37" s="144"/>
      <c r="C37" s="144"/>
      <c r="D37" s="12"/>
      <c r="E37" s="11">
        <v>0</v>
      </c>
    </row>
    <row r="38" spans="1:5" ht="12.75" customHeight="1" x14ac:dyDescent="0.2">
      <c r="A38" s="139" t="s">
        <v>29</v>
      </c>
      <c r="B38" s="139"/>
      <c r="C38" s="139"/>
      <c r="D38" s="10"/>
      <c r="E38" s="15">
        <f>SUM(E32:E37)</f>
        <v>47909.630000000005</v>
      </c>
    </row>
    <row r="39" spans="1:5" ht="12.75" customHeight="1" x14ac:dyDescent="0.2">
      <c r="A39" s="160" t="s">
        <v>14</v>
      </c>
      <c r="B39" s="161"/>
      <c r="C39" s="161"/>
      <c r="D39" s="161"/>
      <c r="E39" s="162"/>
    </row>
    <row r="40" spans="1:5" x14ac:dyDescent="0.2">
      <c r="A40" s="148" t="s">
        <v>15</v>
      </c>
      <c r="B40" s="148"/>
      <c r="C40" s="148"/>
      <c r="D40" s="14"/>
      <c r="E40" s="11">
        <v>21327.05</v>
      </c>
    </row>
    <row r="41" spans="1:5" x14ac:dyDescent="0.2">
      <c r="A41" s="149" t="s">
        <v>30</v>
      </c>
      <c r="B41" s="150"/>
      <c r="C41" s="150"/>
      <c r="D41" s="12"/>
      <c r="E41" s="11">
        <v>0</v>
      </c>
    </row>
    <row r="42" spans="1:5" ht="12.75" customHeight="1" x14ac:dyDescent="0.2">
      <c r="A42" s="139" t="s">
        <v>31</v>
      </c>
      <c r="B42" s="139"/>
      <c r="C42" s="139"/>
      <c r="D42" s="10"/>
      <c r="E42" s="15">
        <f>E40+E41</f>
        <v>21327.05</v>
      </c>
    </row>
    <row r="43" spans="1:5" ht="12.75" customHeight="1" x14ac:dyDescent="0.2">
      <c r="A43" s="154" t="s">
        <v>20</v>
      </c>
      <c r="B43" s="154"/>
      <c r="C43" s="154"/>
      <c r="D43" s="154"/>
      <c r="E43" s="154"/>
    </row>
    <row r="44" spans="1:5" ht="12.75" customHeight="1" x14ac:dyDescent="0.2">
      <c r="A44" s="17" t="s">
        <v>32</v>
      </c>
      <c r="B44" s="18"/>
      <c r="C44" s="18"/>
      <c r="D44" s="19"/>
      <c r="E44" s="11">
        <v>78891.600000000006</v>
      </c>
    </row>
    <row r="45" spans="1:5" ht="12.75" customHeight="1" x14ac:dyDescent="0.2">
      <c r="A45" s="17" t="s">
        <v>33</v>
      </c>
      <c r="B45" s="18"/>
      <c r="C45" s="18"/>
      <c r="D45" s="19"/>
      <c r="E45" s="11">
        <v>46560.800000000003</v>
      </c>
    </row>
    <row r="46" spans="1:5" ht="12.75" customHeight="1" x14ac:dyDescent="0.2">
      <c r="A46" s="17" t="s">
        <v>34</v>
      </c>
      <c r="B46" s="18"/>
      <c r="C46" s="18"/>
      <c r="D46" s="19"/>
      <c r="E46" s="11">
        <v>7468.75</v>
      </c>
    </row>
    <row r="47" spans="1:5" ht="12.75" customHeight="1" x14ac:dyDescent="0.2">
      <c r="A47" s="17" t="s">
        <v>35</v>
      </c>
      <c r="B47" s="18"/>
      <c r="C47" s="18"/>
      <c r="D47" s="19"/>
      <c r="E47" s="11">
        <v>16829.48</v>
      </c>
    </row>
    <row r="48" spans="1:5" ht="12.75" hidden="1" customHeight="1" x14ac:dyDescent="0.2">
      <c r="A48" s="17" t="s">
        <v>36</v>
      </c>
      <c r="B48" s="18"/>
      <c r="C48" s="18"/>
      <c r="D48" s="19"/>
      <c r="E48" s="15"/>
    </row>
    <row r="49" spans="1:5" s="21" customFormat="1" ht="12.75" customHeight="1" x14ac:dyDescent="0.2">
      <c r="A49" s="26" t="s">
        <v>37</v>
      </c>
      <c r="B49" s="18"/>
      <c r="C49" s="18"/>
      <c r="D49" s="19"/>
      <c r="E49" s="27">
        <f>SUM(E44:E48)</f>
        <v>149750.63000000003</v>
      </c>
    </row>
    <row r="50" spans="1:5" x14ac:dyDescent="0.2">
      <c r="A50" s="139" t="s">
        <v>38</v>
      </c>
      <c r="B50" s="139"/>
      <c r="C50" s="139"/>
      <c r="D50" s="10"/>
      <c r="E50" s="28">
        <f>E29/E6</f>
        <v>0.50976900888062104</v>
      </c>
    </row>
    <row r="51" spans="1:5" s="33" customFormat="1" x14ac:dyDescent="0.2">
      <c r="A51" s="29"/>
      <c r="B51" s="30"/>
      <c r="C51" s="30"/>
      <c r="D51" s="31"/>
      <c r="E51" s="32"/>
    </row>
    <row r="52" spans="1:5" s="34" customFormat="1" x14ac:dyDescent="0.2">
      <c r="A52" s="129" t="s">
        <v>39</v>
      </c>
      <c r="B52" s="155"/>
      <c r="C52" s="156"/>
      <c r="D52" s="24"/>
      <c r="E52" s="137">
        <f>E78+E83</f>
        <v>119166.209</v>
      </c>
    </row>
    <row r="53" spans="1:5" s="34" customFormat="1" x14ac:dyDescent="0.2">
      <c r="A53" s="157"/>
      <c r="B53" s="158"/>
      <c r="C53" s="159"/>
      <c r="D53" s="25"/>
      <c r="E53" s="138"/>
    </row>
    <row r="54" spans="1:5" s="34" customFormat="1" x14ac:dyDescent="0.2">
      <c r="A54" s="140" t="s">
        <v>6</v>
      </c>
      <c r="B54" s="140"/>
      <c r="C54" s="140"/>
      <c r="D54" s="140"/>
      <c r="E54" s="140"/>
    </row>
    <row r="55" spans="1:5" s="34" customFormat="1" x14ac:dyDescent="0.2">
      <c r="A55" s="164" t="s">
        <v>40</v>
      </c>
      <c r="B55" s="164"/>
      <c r="C55" s="164"/>
      <c r="D55" s="35"/>
      <c r="E55" s="36"/>
    </row>
    <row r="56" spans="1:5" s="34" customFormat="1" x14ac:dyDescent="0.2">
      <c r="A56" s="149" t="s">
        <v>41</v>
      </c>
      <c r="B56" s="150"/>
      <c r="C56" s="163"/>
      <c r="D56" s="35"/>
      <c r="E56" s="11">
        <v>14045.700999999999</v>
      </c>
    </row>
    <row r="57" spans="1:5" s="34" customFormat="1" ht="12.75" customHeight="1" x14ac:dyDescent="0.2">
      <c r="A57" s="149" t="s">
        <v>42</v>
      </c>
      <c r="B57" s="150"/>
      <c r="C57" s="163"/>
      <c r="D57" s="35"/>
      <c r="E57" s="11">
        <v>6910.1840000000002</v>
      </c>
    </row>
    <row r="58" spans="1:5" s="34" customFormat="1" x14ac:dyDescent="0.2">
      <c r="A58" s="144" t="s">
        <v>43</v>
      </c>
      <c r="B58" s="144"/>
      <c r="C58" s="144"/>
      <c r="D58" s="35"/>
      <c r="E58" s="11">
        <v>3980.8670000000002</v>
      </c>
    </row>
    <row r="59" spans="1:5" s="34" customFormat="1" x14ac:dyDescent="0.2">
      <c r="A59" s="149" t="s">
        <v>44</v>
      </c>
      <c r="B59" s="150"/>
      <c r="C59" s="163"/>
      <c r="D59" s="35"/>
      <c r="E59" s="11">
        <v>751.10699999999997</v>
      </c>
    </row>
    <row r="60" spans="1:5" s="34" customFormat="1" x14ac:dyDescent="0.2">
      <c r="A60" s="149" t="s">
        <v>45</v>
      </c>
      <c r="B60" s="150"/>
      <c r="C60" s="163"/>
      <c r="D60" s="35"/>
      <c r="E60" s="11">
        <v>751.10699999999997</v>
      </c>
    </row>
    <row r="61" spans="1:5" s="34" customFormat="1" x14ac:dyDescent="0.2">
      <c r="A61" s="149" t="s">
        <v>46</v>
      </c>
      <c r="B61" s="150"/>
      <c r="C61" s="163"/>
      <c r="D61" s="35"/>
      <c r="E61" s="11">
        <v>10891.052</v>
      </c>
    </row>
    <row r="62" spans="1:5" s="34" customFormat="1" x14ac:dyDescent="0.2">
      <c r="A62" s="149" t="s">
        <v>47</v>
      </c>
      <c r="B62" s="150"/>
      <c r="C62" s="163"/>
      <c r="D62" s="35"/>
      <c r="E62" s="11">
        <v>19904.335999999999</v>
      </c>
    </row>
    <row r="63" spans="1:5" s="34" customFormat="1" x14ac:dyDescent="0.2">
      <c r="A63" s="149" t="s">
        <v>48</v>
      </c>
      <c r="B63" s="150"/>
      <c r="C63" s="163"/>
      <c r="D63" s="35"/>
      <c r="E63" s="11">
        <v>1351.9929999999999</v>
      </c>
    </row>
    <row r="64" spans="1:5" s="34" customFormat="1" x14ac:dyDescent="0.2">
      <c r="A64" s="149" t="s">
        <v>49</v>
      </c>
      <c r="B64" s="150"/>
      <c r="C64" s="163"/>
      <c r="D64" s="35"/>
      <c r="E64" s="11">
        <v>8787.9519999999993</v>
      </c>
    </row>
    <row r="65" spans="1:5" s="34" customFormat="1" x14ac:dyDescent="0.2">
      <c r="A65" s="165" t="s">
        <v>50</v>
      </c>
      <c r="B65" s="166"/>
      <c r="C65" s="167"/>
      <c r="D65" s="35"/>
      <c r="E65" s="37">
        <f>SUM(E56:E64)</f>
        <v>67374.298999999999</v>
      </c>
    </row>
    <row r="66" spans="1:5" s="34" customFormat="1" ht="25.5" customHeight="1" x14ac:dyDescent="0.2">
      <c r="A66" s="164" t="s">
        <v>51</v>
      </c>
      <c r="B66" s="164"/>
      <c r="C66" s="164"/>
      <c r="D66" s="35"/>
      <c r="E66" s="36"/>
    </row>
    <row r="67" spans="1:5" s="34" customFormat="1" ht="16.5" customHeight="1" x14ac:dyDescent="0.2">
      <c r="A67" s="141" t="s">
        <v>52</v>
      </c>
      <c r="B67" s="142"/>
      <c r="C67" s="143"/>
      <c r="D67" s="35"/>
      <c r="E67" s="11">
        <v>1822.36</v>
      </c>
    </row>
    <row r="68" spans="1:5" s="34" customFormat="1" x14ac:dyDescent="0.2">
      <c r="A68" s="149" t="s">
        <v>53</v>
      </c>
      <c r="B68" s="150"/>
      <c r="C68" s="163"/>
      <c r="D68" s="35"/>
      <c r="E68" s="11">
        <v>16448.990000000002</v>
      </c>
    </row>
    <row r="69" spans="1:5" s="34" customFormat="1" x14ac:dyDescent="0.2">
      <c r="A69" s="165" t="s">
        <v>54</v>
      </c>
      <c r="B69" s="166"/>
      <c r="C69" s="167"/>
      <c r="D69" s="35"/>
      <c r="E69" s="27">
        <f>SUM(E67:E68)</f>
        <v>18271.350000000002</v>
      </c>
    </row>
    <row r="70" spans="1:5" ht="14.25" customHeight="1" x14ac:dyDescent="0.2">
      <c r="A70" s="168" t="s">
        <v>55</v>
      </c>
      <c r="B70" s="169"/>
      <c r="C70" s="169"/>
      <c r="D70" s="169"/>
      <c r="E70" s="170"/>
    </row>
    <row r="71" spans="1:5" ht="12.75" customHeight="1" x14ac:dyDescent="0.2">
      <c r="A71" s="149" t="s">
        <v>56</v>
      </c>
      <c r="B71" s="150"/>
      <c r="C71" s="163"/>
      <c r="E71" s="11">
        <v>8337.48</v>
      </c>
    </row>
    <row r="72" spans="1:5" ht="12.75" customHeight="1" x14ac:dyDescent="0.2">
      <c r="A72" s="38" t="s">
        <v>57</v>
      </c>
      <c r="B72" s="39"/>
      <c r="C72" s="40"/>
      <c r="D72" s="41"/>
      <c r="E72" s="11">
        <v>0</v>
      </c>
    </row>
    <row r="73" spans="1:5" ht="12.75" customHeight="1" x14ac:dyDescent="0.2">
      <c r="A73" s="139" t="s">
        <v>58</v>
      </c>
      <c r="B73" s="139"/>
      <c r="C73" s="139"/>
      <c r="D73" s="42"/>
      <c r="E73" s="27">
        <f>SUM(E71:E72)</f>
        <v>8337.48</v>
      </c>
    </row>
    <row r="74" spans="1:5" ht="14.25" customHeight="1" x14ac:dyDescent="0.2">
      <c r="A74" s="168" t="s">
        <v>59</v>
      </c>
      <c r="B74" s="169"/>
      <c r="C74" s="169"/>
      <c r="D74" s="169"/>
      <c r="E74" s="170"/>
    </row>
    <row r="75" spans="1:5" ht="12.75" customHeight="1" x14ac:dyDescent="0.2">
      <c r="A75" s="144" t="s">
        <v>60</v>
      </c>
      <c r="B75" s="144"/>
      <c r="C75" s="144"/>
      <c r="D75" s="43"/>
      <c r="E75" s="11">
        <v>0</v>
      </c>
    </row>
    <row r="76" spans="1:5" ht="12.75" customHeight="1" x14ac:dyDescent="0.2">
      <c r="A76" s="144" t="s">
        <v>61</v>
      </c>
      <c r="B76" s="144"/>
      <c r="C76" s="144"/>
      <c r="D76" s="41"/>
      <c r="E76" s="11">
        <v>0</v>
      </c>
    </row>
    <row r="77" spans="1:5" ht="12.75" customHeight="1" x14ac:dyDescent="0.2">
      <c r="A77" s="139" t="s">
        <v>62</v>
      </c>
      <c r="B77" s="139"/>
      <c r="C77" s="139"/>
      <c r="D77" s="42"/>
      <c r="E77" s="15">
        <f>SUM(E75:E76)</f>
        <v>0</v>
      </c>
    </row>
    <row r="78" spans="1:5" x14ac:dyDescent="0.2">
      <c r="A78" s="139" t="s">
        <v>63</v>
      </c>
      <c r="B78" s="139"/>
      <c r="C78" s="139"/>
      <c r="D78" s="10"/>
      <c r="E78" s="44">
        <f>E65+E69+E73+E77</f>
        <v>93983.129000000001</v>
      </c>
    </row>
    <row r="79" spans="1:5" x14ac:dyDescent="0.2">
      <c r="A79" s="140" t="s">
        <v>14</v>
      </c>
      <c r="B79" s="140"/>
      <c r="C79" s="140"/>
      <c r="D79" s="140"/>
      <c r="E79" s="140"/>
    </row>
    <row r="80" spans="1:5" x14ac:dyDescent="0.2">
      <c r="A80" s="172" t="s">
        <v>64</v>
      </c>
      <c r="B80" s="172"/>
      <c r="C80" s="172"/>
      <c r="D80" s="45"/>
      <c r="E80" s="44">
        <v>19700</v>
      </c>
    </row>
    <row r="81" spans="1:5" x14ac:dyDescent="0.2">
      <c r="A81" s="173" t="s">
        <v>65</v>
      </c>
      <c r="B81" s="173"/>
      <c r="C81" s="173"/>
      <c r="D81" s="46">
        <v>0.73</v>
      </c>
      <c r="E81" s="47">
        <v>5483.08</v>
      </c>
    </row>
    <row r="82" spans="1:5" x14ac:dyDescent="0.2">
      <c r="A82" s="149" t="s">
        <v>66</v>
      </c>
      <c r="B82" s="150"/>
      <c r="C82" s="163"/>
      <c r="D82" s="46"/>
      <c r="E82" s="44"/>
    </row>
    <row r="83" spans="1:5" x14ac:dyDescent="0.2">
      <c r="A83" s="139" t="s">
        <v>67</v>
      </c>
      <c r="B83" s="139"/>
      <c r="C83" s="139"/>
      <c r="D83" s="45"/>
      <c r="E83" s="44">
        <f>SUM(E80:E82)</f>
        <v>25183.08</v>
      </c>
    </row>
    <row r="84" spans="1:5" x14ac:dyDescent="0.2">
      <c r="A84" s="154" t="s">
        <v>20</v>
      </c>
      <c r="B84" s="154"/>
      <c r="C84" s="154"/>
      <c r="D84" s="154"/>
      <c r="E84" s="154"/>
    </row>
    <row r="85" spans="1:5" x14ac:dyDescent="0.2">
      <c r="A85" s="171" t="s">
        <v>68</v>
      </c>
      <c r="B85" s="171"/>
      <c r="C85" s="171"/>
      <c r="D85" s="45"/>
      <c r="E85" s="48">
        <v>154759.51</v>
      </c>
    </row>
    <row r="86" spans="1:5" x14ac:dyDescent="0.2">
      <c r="A86" s="171" t="s">
        <v>69</v>
      </c>
      <c r="B86" s="171"/>
      <c r="C86" s="171"/>
      <c r="D86" s="45"/>
      <c r="E86" s="48">
        <v>91337.05</v>
      </c>
    </row>
    <row r="87" spans="1:5" x14ac:dyDescent="0.2">
      <c r="A87" s="171" t="s">
        <v>70</v>
      </c>
      <c r="B87" s="171"/>
      <c r="C87" s="171"/>
      <c r="D87" s="45"/>
      <c r="E87" s="48">
        <v>14651.25</v>
      </c>
    </row>
    <row r="88" spans="1:5" x14ac:dyDescent="0.2">
      <c r="A88" s="171" t="s">
        <v>71</v>
      </c>
      <c r="B88" s="171"/>
      <c r="C88" s="171"/>
      <c r="D88" s="45"/>
      <c r="E88" s="48">
        <v>33013.94</v>
      </c>
    </row>
    <row r="89" spans="1:5" x14ac:dyDescent="0.2">
      <c r="A89" s="177" t="s">
        <v>72</v>
      </c>
      <c r="B89" s="177"/>
      <c r="C89" s="177"/>
      <c r="D89" s="45"/>
      <c r="E89" s="44">
        <f>SUM(E85:E88)</f>
        <v>293761.75</v>
      </c>
    </row>
    <row r="90" spans="1:5" ht="22.5" customHeight="1" x14ac:dyDescent="0.2">
      <c r="A90" s="160" t="s">
        <v>73</v>
      </c>
      <c r="B90" s="161"/>
      <c r="C90" s="161"/>
      <c r="D90" s="161"/>
      <c r="E90" s="162"/>
    </row>
    <row r="91" spans="1:5" x14ac:dyDescent="0.2">
      <c r="A91" s="178" t="s">
        <v>74</v>
      </c>
      <c r="B91" s="179"/>
      <c r="C91" s="180"/>
      <c r="D91" s="49"/>
      <c r="E91" s="44">
        <v>0</v>
      </c>
    </row>
    <row r="92" spans="1:5" ht="12.75" customHeight="1" x14ac:dyDescent="0.2">
      <c r="A92" s="178" t="s">
        <v>75</v>
      </c>
      <c r="B92" s="179"/>
      <c r="C92" s="180"/>
      <c r="D92" s="49"/>
      <c r="E92" s="44">
        <f>E29-E6</f>
        <v>-210594.13999999996</v>
      </c>
    </row>
    <row r="93" spans="1:5" ht="12.75" customHeight="1" x14ac:dyDescent="0.2">
      <c r="A93" s="178" t="s">
        <v>76</v>
      </c>
      <c r="B93" s="179"/>
      <c r="C93" s="180"/>
      <c r="D93" s="49"/>
      <c r="E93" s="44">
        <f>E91+E92</f>
        <v>-210594.13999999996</v>
      </c>
    </row>
    <row r="94" spans="1:5" ht="12.75" hidden="1" customHeight="1" x14ac:dyDescent="0.2">
      <c r="A94" s="50"/>
      <c r="B94" s="51"/>
      <c r="C94" s="51"/>
      <c r="D94" s="52"/>
      <c r="E94" s="53"/>
    </row>
    <row r="95" spans="1:5" hidden="1" x14ac:dyDescent="0.2">
      <c r="A95" s="160" t="s">
        <v>73</v>
      </c>
      <c r="B95" s="161"/>
      <c r="C95" s="161"/>
      <c r="D95" s="161"/>
      <c r="E95" s="162"/>
    </row>
    <row r="96" spans="1:5" ht="12.75" hidden="1" customHeight="1" x14ac:dyDescent="0.2">
      <c r="A96" s="174" t="s">
        <v>77</v>
      </c>
      <c r="B96" s="175"/>
      <c r="C96" s="176"/>
      <c r="D96" s="10"/>
      <c r="E96" s="44">
        <f>E97+E98+E99</f>
        <v>-210594.13999999996</v>
      </c>
    </row>
    <row r="97" spans="1:5" x14ac:dyDescent="0.2">
      <c r="A97" s="181" t="s">
        <v>78</v>
      </c>
      <c r="B97" s="181"/>
      <c r="C97" s="54" t="s">
        <v>79</v>
      </c>
      <c r="D97" s="10"/>
      <c r="E97" s="44">
        <f>E38-E15</f>
        <v>-46073.37999999999</v>
      </c>
    </row>
    <row r="98" spans="1:5" x14ac:dyDescent="0.2">
      <c r="A98" s="181"/>
      <c r="B98" s="181"/>
      <c r="C98" s="54" t="s">
        <v>80</v>
      </c>
      <c r="D98" s="10"/>
      <c r="E98" s="44">
        <f>E42-E19</f>
        <v>-20509.640000000003</v>
      </c>
    </row>
    <row r="99" spans="1:5" x14ac:dyDescent="0.2">
      <c r="A99" s="181"/>
      <c r="B99" s="181"/>
      <c r="C99" s="54" t="s">
        <v>81</v>
      </c>
      <c r="D99" s="10"/>
      <c r="E99" s="44">
        <f>E49-E27</f>
        <v>-144011.11999999997</v>
      </c>
    </row>
    <row r="100" spans="1:5" x14ac:dyDescent="0.2">
      <c r="A100" s="55"/>
      <c r="B100" s="56"/>
      <c r="C100" s="54"/>
      <c r="D100" s="57"/>
      <c r="E100" s="44"/>
    </row>
    <row r="101" spans="1:5" ht="12.75" customHeight="1" x14ac:dyDescent="0.2">
      <c r="A101" s="174" t="s">
        <v>82</v>
      </c>
      <c r="B101" s="175"/>
      <c r="C101" s="176"/>
      <c r="D101" s="57"/>
      <c r="E101" s="44">
        <v>0</v>
      </c>
    </row>
    <row r="102" spans="1:5" ht="12.75" customHeight="1" x14ac:dyDescent="0.2">
      <c r="A102" s="174" t="s">
        <v>83</v>
      </c>
      <c r="B102" s="175"/>
      <c r="C102" s="176"/>
      <c r="D102" s="57"/>
      <c r="E102" s="44">
        <f>E19-E83</f>
        <v>16653.61</v>
      </c>
    </row>
    <row r="103" spans="1:5" ht="12.75" customHeight="1" x14ac:dyDescent="0.2">
      <c r="A103" s="174" t="s">
        <v>84</v>
      </c>
      <c r="B103" s="175"/>
      <c r="C103" s="176"/>
      <c r="D103" s="57"/>
      <c r="E103" s="44">
        <f>E101+E102</f>
        <v>16653.61</v>
      </c>
    </row>
    <row r="104" spans="1:5" ht="19.5" customHeight="1" x14ac:dyDescent="0.2">
      <c r="A104" s="58" t="s">
        <v>85</v>
      </c>
      <c r="B104" s="58"/>
      <c r="C104" s="58"/>
      <c r="D104" s="59" t="s">
        <v>86</v>
      </c>
      <c r="E104" s="60"/>
    </row>
    <row r="105" spans="1:5" x14ac:dyDescent="0.2">
      <c r="A105" s="61"/>
      <c r="B105" s="61"/>
      <c r="C105" s="61"/>
      <c r="D105" s="62"/>
      <c r="E105" s="60"/>
    </row>
    <row r="106" spans="1:5" x14ac:dyDescent="0.2">
      <c r="A106" s="58" t="s">
        <v>87</v>
      </c>
      <c r="B106" s="58"/>
      <c r="C106" s="58"/>
      <c r="D106" s="59" t="s">
        <v>88</v>
      </c>
      <c r="E106" s="63"/>
    </row>
    <row r="107" spans="1:5" x14ac:dyDescent="0.2">
      <c r="A107" s="58"/>
      <c r="B107" s="58"/>
      <c r="C107" s="58"/>
      <c r="D107" s="59"/>
      <c r="E107" s="63"/>
    </row>
    <row r="108" spans="1:5" ht="14.25" customHeight="1" x14ac:dyDescent="0.2">
      <c r="A108" s="58"/>
      <c r="B108" s="64" t="s">
        <v>89</v>
      </c>
      <c r="C108" s="64"/>
      <c r="D108" s="59"/>
      <c r="E108" s="63"/>
    </row>
    <row r="109" spans="1:5" x14ac:dyDescent="0.2">
      <c r="A109" s="58" t="s">
        <v>90</v>
      </c>
      <c r="B109" s="58"/>
      <c r="C109" s="58"/>
      <c r="D109" s="59"/>
      <c r="E109" s="63"/>
    </row>
    <row r="110" spans="1:5" x14ac:dyDescent="0.2">
      <c r="A110" s="58" t="s">
        <v>91</v>
      </c>
      <c r="B110" s="58"/>
      <c r="C110" s="58"/>
      <c r="D110" s="59"/>
      <c r="E110" s="63"/>
    </row>
    <row r="111" spans="1:5" ht="24.75" customHeight="1" x14ac:dyDescent="0.2">
      <c r="A111" s="58"/>
      <c r="B111" s="58"/>
      <c r="C111" s="58"/>
      <c r="D111" s="59"/>
      <c r="E111" s="63"/>
    </row>
  </sheetData>
  <mergeCells count="85">
    <mergeCell ref="A103:C103"/>
    <mergeCell ref="A88:C88"/>
    <mergeCell ref="A89:C89"/>
    <mergeCell ref="A90:E90"/>
    <mergeCell ref="A91:C91"/>
    <mergeCell ref="A92:C92"/>
    <mergeCell ref="A93:C93"/>
    <mergeCell ref="A95:E95"/>
    <mergeCell ref="A96:C96"/>
    <mergeCell ref="A97:B99"/>
    <mergeCell ref="A101:C101"/>
    <mergeCell ref="A102:C102"/>
    <mergeCell ref="A87:C87"/>
    <mergeCell ref="A76:C76"/>
    <mergeCell ref="A77:C77"/>
    <mergeCell ref="A78:C78"/>
    <mergeCell ref="A79:E79"/>
    <mergeCell ref="A80:C80"/>
    <mergeCell ref="A81:C81"/>
    <mergeCell ref="A82:C82"/>
    <mergeCell ref="A83:C83"/>
    <mergeCell ref="A84:E84"/>
    <mergeCell ref="A85:C85"/>
    <mergeCell ref="A86:C86"/>
    <mergeCell ref="A75:C75"/>
    <mergeCell ref="A63:C63"/>
    <mergeCell ref="A64:C64"/>
    <mergeCell ref="A65:C65"/>
    <mergeCell ref="A66:C66"/>
    <mergeCell ref="A67:C67"/>
    <mergeCell ref="A68:C68"/>
    <mergeCell ref="A69:C69"/>
    <mergeCell ref="A70:E70"/>
    <mergeCell ref="A71:C71"/>
    <mergeCell ref="A73:C73"/>
    <mergeCell ref="A74:E74"/>
    <mergeCell ref="A62:C62"/>
    <mergeCell ref="A50:C50"/>
    <mergeCell ref="A52:C53"/>
    <mergeCell ref="E52:E53"/>
    <mergeCell ref="A54:E54"/>
    <mergeCell ref="A55:C55"/>
    <mergeCell ref="A56:C56"/>
    <mergeCell ref="A57:C57"/>
    <mergeCell ref="A58:C58"/>
    <mergeCell ref="A59:C59"/>
    <mergeCell ref="A60:C60"/>
    <mergeCell ref="A61:C61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G46"/>
  <sheetViews>
    <sheetView workbookViewId="0">
      <selection activeCell="E7" sqref="E7"/>
    </sheetView>
  </sheetViews>
  <sheetFormatPr defaultRowHeight="12.75" x14ac:dyDescent="0.25"/>
  <cols>
    <col min="1" max="1" width="5.140625" style="66" customWidth="1"/>
    <col min="2" max="2" width="46.7109375" style="66" customWidth="1"/>
    <col min="3" max="3" width="10.42578125" style="66" customWidth="1"/>
    <col min="4" max="5" width="11.42578125" style="66" customWidth="1"/>
    <col min="6" max="6" width="11" style="66" customWidth="1"/>
    <col min="7" max="7" width="10.5703125" style="66" bestFit="1" customWidth="1"/>
    <col min="8" max="8" width="10.7109375" style="66" bestFit="1" customWidth="1"/>
    <col min="9" max="16384" width="9.140625" style="66"/>
  </cols>
  <sheetData>
    <row r="3" spans="1:6" ht="12.75" customHeight="1" x14ac:dyDescent="0.25">
      <c r="A3" s="194" t="s">
        <v>92</v>
      </c>
      <c r="B3" s="194"/>
      <c r="C3" s="194"/>
      <c r="D3" s="194"/>
      <c r="E3" s="194"/>
      <c r="F3" s="194"/>
    </row>
    <row r="4" spans="1:6" ht="12.75" customHeight="1" x14ac:dyDescent="0.25">
      <c r="A4" s="194" t="s">
        <v>93</v>
      </c>
      <c r="B4" s="194"/>
      <c r="C4" s="194"/>
      <c r="D4" s="194"/>
      <c r="E4" s="194"/>
      <c r="F4" s="194"/>
    </row>
    <row r="5" spans="1:6" ht="12.75" customHeight="1" x14ac:dyDescent="0.25">
      <c r="A5" s="195" t="s">
        <v>94</v>
      </c>
      <c r="B5" s="195"/>
      <c r="C5" s="195"/>
      <c r="D5" s="195"/>
      <c r="E5" s="195"/>
      <c r="F5" s="195"/>
    </row>
    <row r="6" spans="1:6" ht="25.5" x14ac:dyDescent="0.25">
      <c r="A6" s="67"/>
      <c r="B6" s="67"/>
      <c r="C6" s="67"/>
      <c r="D6" s="68" t="s">
        <v>95</v>
      </c>
      <c r="E6" s="69" t="s">
        <v>96</v>
      </c>
    </row>
    <row r="7" spans="1:6" ht="12.75" customHeight="1" x14ac:dyDescent="0.25">
      <c r="A7" s="196" t="s">
        <v>97</v>
      </c>
      <c r="B7" s="196"/>
      <c r="D7" s="68">
        <f>D10/D8/3</f>
        <v>2503.6918013165769</v>
      </c>
    </row>
    <row r="8" spans="1:6" ht="12.75" customHeight="1" x14ac:dyDescent="0.25">
      <c r="A8" s="196" t="s">
        <v>98</v>
      </c>
      <c r="B8" s="196"/>
      <c r="D8" s="70">
        <v>5.57</v>
      </c>
    </row>
    <row r="9" spans="1:6" ht="12.75" customHeight="1" x14ac:dyDescent="0.25">
      <c r="A9" s="197" t="s">
        <v>99</v>
      </c>
      <c r="B9" s="197"/>
      <c r="C9" s="67"/>
      <c r="D9" s="71">
        <v>0</v>
      </c>
      <c r="E9" s="72"/>
      <c r="F9" s="73"/>
    </row>
    <row r="10" spans="1:6" ht="12.75" customHeight="1" x14ac:dyDescent="0.25">
      <c r="A10" s="189" t="s">
        <v>100</v>
      </c>
      <c r="B10" s="189"/>
      <c r="D10" s="74">
        <v>41836.69</v>
      </c>
      <c r="E10" s="75">
        <v>21327.05</v>
      </c>
    </row>
    <row r="11" spans="1:6" ht="12.75" customHeight="1" x14ac:dyDescent="0.25">
      <c r="A11" s="190" t="s">
        <v>101</v>
      </c>
      <c r="B11" s="190"/>
      <c r="C11" s="76"/>
      <c r="D11" s="77">
        <f>D10-D9</f>
        <v>41836.69</v>
      </c>
      <c r="E11" s="75">
        <f>E9+D10-E10</f>
        <v>20509.640000000003</v>
      </c>
    </row>
    <row r="12" spans="1:6" x14ac:dyDescent="0.25">
      <c r="A12" s="191"/>
      <c r="B12" s="191"/>
      <c r="C12" s="76"/>
      <c r="D12" s="76"/>
      <c r="E12" s="76"/>
    </row>
    <row r="13" spans="1:6" ht="12.75" customHeight="1" x14ac:dyDescent="0.25">
      <c r="A13" s="192" t="s">
        <v>102</v>
      </c>
      <c r="B13" s="192" t="s">
        <v>103</v>
      </c>
      <c r="C13" s="184" t="s">
        <v>104</v>
      </c>
      <c r="D13" s="184" t="s">
        <v>105</v>
      </c>
      <c r="E13" s="185" t="s">
        <v>106</v>
      </c>
      <c r="F13" s="184" t="s">
        <v>107</v>
      </c>
    </row>
    <row r="14" spans="1:6" x14ac:dyDescent="0.25">
      <c r="A14" s="193"/>
      <c r="B14" s="193"/>
      <c r="C14" s="184"/>
      <c r="D14" s="184"/>
      <c r="E14" s="185"/>
      <c r="F14" s="184"/>
    </row>
    <row r="15" spans="1:6" x14ac:dyDescent="0.25">
      <c r="A15" s="78">
        <v>1</v>
      </c>
      <c r="B15" s="79" t="s">
        <v>108</v>
      </c>
      <c r="C15" s="80"/>
      <c r="D15" s="81"/>
      <c r="E15" s="81"/>
      <c r="F15" s="81"/>
    </row>
    <row r="16" spans="1:6" x14ac:dyDescent="0.2">
      <c r="A16" s="186" t="s">
        <v>109</v>
      </c>
      <c r="B16" s="82" t="s">
        <v>110</v>
      </c>
      <c r="C16" s="83" t="s">
        <v>111</v>
      </c>
      <c r="D16" s="84">
        <v>17500</v>
      </c>
      <c r="E16" s="85">
        <f>D16</f>
        <v>17500</v>
      </c>
      <c r="F16" s="86" t="s">
        <v>112</v>
      </c>
    </row>
    <row r="17" spans="1:7" x14ac:dyDescent="0.2">
      <c r="A17" s="187"/>
      <c r="B17" s="87" t="s">
        <v>113</v>
      </c>
      <c r="C17" s="88" t="s">
        <v>111</v>
      </c>
      <c r="D17" s="89">
        <v>2200</v>
      </c>
      <c r="E17" s="85">
        <f t="shared" ref="E17:E18" si="0">D17</f>
        <v>2200</v>
      </c>
      <c r="F17" s="86" t="s">
        <v>112</v>
      </c>
    </row>
    <row r="18" spans="1:7" ht="12.75" customHeight="1" x14ac:dyDescent="0.2">
      <c r="A18" s="90" t="s">
        <v>114</v>
      </c>
      <c r="B18" s="91"/>
      <c r="C18" s="92"/>
      <c r="D18" s="93"/>
      <c r="E18" s="94">
        <f t="shared" si="0"/>
        <v>0</v>
      </c>
      <c r="F18" s="95"/>
    </row>
    <row r="19" spans="1:7" x14ac:dyDescent="0.2">
      <c r="A19" s="96"/>
      <c r="B19" s="97"/>
      <c r="C19" s="98"/>
      <c r="D19" s="94"/>
      <c r="E19" s="94">
        <f>D19</f>
        <v>0</v>
      </c>
      <c r="F19" s="99"/>
    </row>
    <row r="20" spans="1:7" x14ac:dyDescent="0.25">
      <c r="A20" s="78"/>
      <c r="B20" s="100" t="s">
        <v>115</v>
      </c>
      <c r="C20" s="101"/>
      <c r="D20" s="101">
        <f>SUM(D16:D19)</f>
        <v>19700</v>
      </c>
      <c r="E20" s="101">
        <f>SUM(E16:E19)</f>
        <v>19700</v>
      </c>
      <c r="F20" s="101"/>
    </row>
    <row r="21" spans="1:7" x14ac:dyDescent="0.25">
      <c r="A21" s="78">
        <v>2</v>
      </c>
      <c r="B21" s="79" t="s">
        <v>116</v>
      </c>
      <c r="C21" s="102"/>
      <c r="D21" s="103"/>
      <c r="E21" s="103"/>
      <c r="F21" s="81"/>
    </row>
    <row r="22" spans="1:7" x14ac:dyDescent="0.25">
      <c r="A22" s="104" t="s">
        <v>117</v>
      </c>
      <c r="B22" s="105"/>
      <c r="C22" s="106"/>
      <c r="D22" s="107"/>
      <c r="E22" s="107">
        <f>D22</f>
        <v>0</v>
      </c>
      <c r="F22" s="108"/>
    </row>
    <row r="23" spans="1:7" x14ac:dyDescent="0.25">
      <c r="A23" s="104" t="s">
        <v>118</v>
      </c>
      <c r="B23" s="109"/>
      <c r="C23" s="110"/>
      <c r="D23" s="110"/>
      <c r="E23" s="110"/>
      <c r="F23" s="110"/>
    </row>
    <row r="24" spans="1:7" x14ac:dyDescent="0.25">
      <c r="A24" s="104"/>
      <c r="B24" s="109"/>
      <c r="C24" s="110"/>
      <c r="D24" s="110"/>
      <c r="E24" s="110"/>
      <c r="F24" s="110"/>
    </row>
    <row r="25" spans="1:7" x14ac:dyDescent="0.25">
      <c r="A25" s="78"/>
      <c r="B25" s="100" t="s">
        <v>115</v>
      </c>
      <c r="C25" s="101"/>
      <c r="D25" s="101">
        <f>SUM(D22:D24)</f>
        <v>0</v>
      </c>
      <c r="E25" s="101">
        <f>SUM(E22:E24)</f>
        <v>0</v>
      </c>
      <c r="F25" s="101"/>
    </row>
    <row r="26" spans="1:7" x14ac:dyDescent="0.25">
      <c r="A26" s="78">
        <v>3</v>
      </c>
      <c r="B26" s="79" t="s">
        <v>119</v>
      </c>
      <c r="C26" s="78"/>
      <c r="D26" s="103"/>
      <c r="E26" s="103"/>
      <c r="F26" s="81"/>
    </row>
    <row r="27" spans="1:7" x14ac:dyDescent="0.2">
      <c r="A27" s="104" t="s">
        <v>120</v>
      </c>
      <c r="B27" s="91"/>
      <c r="C27" s="111"/>
      <c r="D27" s="112"/>
      <c r="E27" s="94">
        <f>D27</f>
        <v>0</v>
      </c>
      <c r="F27" s="109"/>
    </row>
    <row r="28" spans="1:7" x14ac:dyDescent="0.2">
      <c r="A28" s="96" t="s">
        <v>121</v>
      </c>
      <c r="B28" s="113"/>
      <c r="C28" s="114"/>
      <c r="D28" s="112"/>
      <c r="E28" s="94">
        <f>D28</f>
        <v>0</v>
      </c>
      <c r="F28" s="109"/>
    </row>
    <row r="29" spans="1:7" s="119" customFormat="1" x14ac:dyDescent="0.2">
      <c r="A29" s="104"/>
      <c r="B29" s="115"/>
      <c r="C29" s="97"/>
      <c r="D29" s="116"/>
      <c r="E29" s="117">
        <f>D29</f>
        <v>0</v>
      </c>
      <c r="F29" s="118"/>
      <c r="G29" s="66"/>
    </row>
    <row r="30" spans="1:7" x14ac:dyDescent="0.25">
      <c r="A30" s="78"/>
      <c r="B30" s="100" t="s">
        <v>115</v>
      </c>
      <c r="C30" s="101"/>
      <c r="D30" s="101">
        <f>SUM(D27:D29)</f>
        <v>0</v>
      </c>
      <c r="E30" s="101">
        <f>SUM(E27:E29)</f>
        <v>0</v>
      </c>
      <c r="F30" s="101"/>
    </row>
    <row r="31" spans="1:7" x14ac:dyDescent="0.25">
      <c r="A31" s="120">
        <v>4</v>
      </c>
      <c r="B31" s="120" t="s">
        <v>122</v>
      </c>
      <c r="C31" s="120"/>
      <c r="D31" s="120"/>
      <c r="E31" s="120"/>
      <c r="F31" s="110"/>
    </row>
    <row r="32" spans="1:7" x14ac:dyDescent="0.25">
      <c r="A32" s="121" t="s">
        <v>120</v>
      </c>
      <c r="B32" s="121"/>
      <c r="C32" s="122"/>
      <c r="D32" s="94"/>
      <c r="E32" s="94"/>
      <c r="F32" s="110"/>
    </row>
    <row r="33" spans="1:6" x14ac:dyDescent="0.25">
      <c r="A33" s="121" t="s">
        <v>121</v>
      </c>
      <c r="B33" s="121"/>
      <c r="C33" s="122"/>
      <c r="D33" s="122"/>
      <c r="E33" s="94"/>
      <c r="F33" s="110"/>
    </row>
    <row r="34" spans="1:6" x14ac:dyDescent="0.25">
      <c r="A34" s="123"/>
      <c r="B34" s="123" t="s">
        <v>115</v>
      </c>
      <c r="C34" s="120"/>
      <c r="D34" s="101">
        <f>SUM(D32:D33)</f>
        <v>0</v>
      </c>
      <c r="E34" s="101">
        <f>SUM(E32:E33)</f>
        <v>0</v>
      </c>
      <c r="F34" s="122"/>
    </row>
    <row r="35" spans="1:6" x14ac:dyDescent="0.25">
      <c r="A35" s="123"/>
      <c r="B35" s="123" t="s">
        <v>123</v>
      </c>
      <c r="C35" s="120"/>
      <c r="D35" s="101"/>
      <c r="E35" s="101">
        <f>E34+E30+E25+E20</f>
        <v>19700</v>
      </c>
      <c r="F35" s="122"/>
    </row>
    <row r="36" spans="1:6" x14ac:dyDescent="0.25">
      <c r="A36" s="121" t="s">
        <v>120</v>
      </c>
      <c r="B36" s="121" t="s">
        <v>124</v>
      </c>
      <c r="C36" s="124">
        <v>0.73</v>
      </c>
      <c r="D36" s="94"/>
      <c r="E36" s="94">
        <f>D7*C36*3</f>
        <v>5483.0850448833035</v>
      </c>
      <c r="F36" s="110"/>
    </row>
    <row r="37" spans="1:6" x14ac:dyDescent="0.25">
      <c r="A37" s="123"/>
      <c r="B37" s="123" t="s">
        <v>115</v>
      </c>
      <c r="C37" s="120"/>
      <c r="D37" s="101">
        <f>SUM(D36:D36)</f>
        <v>0</v>
      </c>
      <c r="E37" s="101">
        <f>SUM(E36:E36)</f>
        <v>5483.0850448833035</v>
      </c>
      <c r="F37" s="122"/>
    </row>
    <row r="38" spans="1:6" x14ac:dyDescent="0.25">
      <c r="A38" s="78"/>
      <c r="B38" s="100" t="s">
        <v>125</v>
      </c>
      <c r="C38" s="101"/>
      <c r="D38" s="101">
        <f>D20+D25+D30+D34+D37</f>
        <v>19700</v>
      </c>
      <c r="E38" s="101">
        <f>E20+E25+E30+E34+E37</f>
        <v>25183.085044883304</v>
      </c>
      <c r="F38" s="101"/>
    </row>
    <row r="40" spans="1:6" ht="15" customHeight="1" x14ac:dyDescent="0.25">
      <c r="A40" s="188" t="s">
        <v>126</v>
      </c>
      <c r="B40" s="188"/>
      <c r="C40" s="188"/>
      <c r="D40" s="188"/>
      <c r="E40" s="117">
        <f>E38-D11</f>
        <v>-16653.604955116698</v>
      </c>
    </row>
    <row r="41" spans="1:6" ht="12.75" customHeight="1" x14ac:dyDescent="0.25">
      <c r="A41" s="182" t="s">
        <v>127</v>
      </c>
      <c r="B41" s="182"/>
      <c r="C41" s="182"/>
      <c r="D41" s="182"/>
      <c r="E41" s="117">
        <f>D7*D8*12</f>
        <v>167346.76</v>
      </c>
    </row>
    <row r="42" spans="1:6" ht="12.75" customHeight="1" x14ac:dyDescent="0.25">
      <c r="A42" s="182" t="s">
        <v>128</v>
      </c>
      <c r="B42" s="182"/>
      <c r="C42" s="182"/>
      <c r="D42" s="182"/>
      <c r="E42" s="117">
        <f>E41-E40</f>
        <v>184000.3649551167</v>
      </c>
    </row>
    <row r="43" spans="1:6" ht="15" customHeight="1" x14ac:dyDescent="0.25">
      <c r="A43" s="183" t="s">
        <v>129</v>
      </c>
      <c r="B43" s="183"/>
      <c r="C43" s="183"/>
      <c r="D43" s="183"/>
      <c r="E43" s="117">
        <f>E42</f>
        <v>184000.3649551167</v>
      </c>
    </row>
    <row r="46" spans="1:6" ht="25.5" x14ac:dyDescent="0.25">
      <c r="B46" s="66" t="s">
        <v>130</v>
      </c>
      <c r="C46" s="125" t="s">
        <v>88</v>
      </c>
    </row>
  </sheetData>
  <mergeCells count="20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A42:D42"/>
    <mergeCell ref="A43:D43"/>
    <mergeCell ref="D13:D14"/>
    <mergeCell ref="E13:E14"/>
    <mergeCell ref="F13:F14"/>
    <mergeCell ref="A16:A17"/>
    <mergeCell ref="A40:D40"/>
    <mergeCell ref="A41:D41"/>
    <mergeCell ref="C13:C14"/>
  </mergeCells>
  <printOptions horizontalCentered="1"/>
  <pageMargins left="0.78740157480314965" right="0.78740157480314965" top="0.19685039370078741" bottom="0.19685039370078741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2015-03-28T04:49:45Z</dcterms:modified>
</cp:coreProperties>
</file>