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externalReferences>
    <externalReference r:id="rId3"/>
  </externalReferences>
  <definedNames>
    <definedName name="_xlnm.Print_Area" localSheetId="1">карточка!#REF!</definedName>
    <definedName name="_xlnm.Print_Area" localSheetId="0">отчет!$A$1:$E$120</definedName>
  </definedNames>
  <calcPr calcId="145621"/>
</workbook>
</file>

<file path=xl/calcChain.xml><?xml version="1.0" encoding="utf-8"?>
<calcChain xmlns="http://schemas.openxmlformats.org/spreadsheetml/2006/main">
  <c r="C49" i="6" l="1"/>
  <c r="D48" i="6"/>
  <c r="E46" i="6"/>
  <c r="E48" i="6" s="1"/>
  <c r="F45" i="6"/>
  <c r="F48" i="6" s="1"/>
  <c r="E42" i="6"/>
  <c r="D41" i="6"/>
  <c r="E41" i="6" s="1"/>
  <c r="E40" i="6"/>
  <c r="F39" i="6"/>
  <c r="F43" i="6" s="1"/>
  <c r="D38" i="6"/>
  <c r="E38" i="6" s="1"/>
  <c r="D37" i="6"/>
  <c r="E37" i="6" s="1"/>
  <c r="E43" i="6" s="1"/>
  <c r="F35" i="6"/>
  <c r="D35" i="6"/>
  <c r="E32" i="6"/>
  <c r="E35" i="6" s="1"/>
  <c r="F30" i="6"/>
  <c r="D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D11" i="6"/>
  <c r="F10" i="6"/>
  <c r="F9" i="6"/>
  <c r="D7" i="6"/>
  <c r="E52" i="6" s="1"/>
  <c r="F11" i="6" l="1"/>
  <c r="E30" i="6"/>
  <c r="E49" i="6" s="1"/>
  <c r="E51" i="6" s="1"/>
  <c r="E53" i="6" s="1"/>
  <c r="E55" i="6" s="1"/>
  <c r="D49" i="6"/>
  <c r="D43" i="6"/>
  <c r="F49" i="6"/>
  <c r="E109" i="5" l="1"/>
  <c r="E111" i="5" s="1"/>
  <c r="E106" i="5"/>
  <c r="E103" i="5"/>
  <c r="E107" i="5" s="1"/>
  <c r="E93" i="5"/>
  <c r="E86" i="5"/>
  <c r="E85" i="5"/>
  <c r="E83" i="5"/>
  <c r="E81" i="5"/>
  <c r="E99" i="5" s="1"/>
  <c r="E100" i="5" s="1"/>
  <c r="E75" i="5"/>
  <c r="E74" i="5"/>
  <c r="E76" i="5" s="1"/>
  <c r="E72" i="5"/>
  <c r="E68" i="5"/>
  <c r="E64" i="5"/>
  <c r="E48" i="5"/>
  <c r="E29" i="5" s="1"/>
  <c r="E42" i="5"/>
  <c r="E38" i="5"/>
  <c r="E24" i="5"/>
  <c r="E84" i="5" s="1"/>
  <c r="E19" i="5"/>
  <c r="E15" i="5"/>
  <c r="C2" i="5"/>
  <c r="E77" i="5" l="1"/>
  <c r="E87" i="5"/>
  <c r="E27" i="5"/>
  <c r="E6" i="5" s="1"/>
  <c r="E51" i="5" l="1"/>
  <c r="E90" i="5"/>
  <c r="E91" i="5" s="1"/>
  <c r="E49" i="5"/>
</calcChain>
</file>

<file path=xl/sharedStrings.xml><?xml version="1.0" encoding="utf-8"?>
<sst xmlns="http://schemas.openxmlformats.org/spreadsheetml/2006/main" count="181" uniqueCount="158">
  <si>
    <t>Техническое обслуживание лифта</t>
  </si>
  <si>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</si>
  <si>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19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</si>
  <si>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</si>
  <si>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</si>
  <si>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</si>
  <si>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</si>
  <si>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</si>
  <si>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</si>
  <si>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(11,84 до 01.08.14; 10,44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</si>
  <si>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</si>
  <si>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</si>
  <si>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</si>
  <si>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</si>
  <si>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</si>
  <si>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</si>
  <si>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</si>
  <si>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</si>
  <si>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</si>
  <si>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</si>
  <si>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</si>
  <si>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</si>
  <si>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</si>
  <si>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</si>
  <si>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</si>
  <si>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</si>
  <si>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</si>
  <si>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</si>
  <si>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</si>
  <si>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</si>
  <si>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</si>
  <si>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</si>
  <si>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</si>
  <si>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</si>
  <si>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</si>
  <si>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</si>
  <si>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</si>
  <si>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</si>
  <si>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</si>
  <si>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</si>
  <si>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инженерных сетей и оборудования, работы выполняемые при подготовке дома к сезонной эксплуатации</t>
  </si>
  <si>
    <t>*Проведение технических осмотров и обходы отдельных элементов и помещений общего пользования Дома</t>
  </si>
  <si>
    <t>*Обеспечение санитарного состояния жилых зданий и придомовой территории:</t>
  </si>
  <si>
    <t>*Аварийно-диспетчерское обслуживание</t>
  </si>
  <si>
    <t>*Проведение технических осмотров и содержание систем электроснабжения</t>
  </si>
  <si>
    <t>*Техническое обслуживание лифта</t>
  </si>
  <si>
    <t>*Услуги паспортного стола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</si>
  <si>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</si>
  <si>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</si>
  <si>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</si>
  <si>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</si>
  <si>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</si>
  <si>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</si>
  <si>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</si>
  <si>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</si>
  <si>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</si>
  <si>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</si>
  <si>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</si>
  <si>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</si>
  <si>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</si>
  <si>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</si>
  <si>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</si>
  <si>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</si>
  <si>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</si>
  <si>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</si>
  <si>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</si>
  <si>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</si>
  <si>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</si>
  <si>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</si>
  <si>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</si>
  <si>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</si>
  <si>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</si>
  <si>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</si>
  <si>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</si>
  <si>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</si>
  <si>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</si>
  <si>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</si>
  <si>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</si>
  <si>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</si>
  <si>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</si>
  <si>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</si>
  <si>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</si>
  <si>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</si>
  <si>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Расходы по размещению антены</t>
  </si>
  <si>
    <t>Остаток по размещению антены на 01.01.14г.</t>
  </si>
  <si>
    <t>Начислено за размещение антены</t>
  </si>
  <si>
    <t>Абонентское обслуживание входной двери 2 подъезд</t>
  </si>
  <si>
    <t xml:space="preserve">Ремонт отмостки </t>
  </si>
  <si>
    <t>ВСЕГО расходов по размещению антены</t>
  </si>
  <si>
    <t>ИТОГО остаток средств  на 01.01.15 г.</t>
  </si>
  <si>
    <t>Услуги по размещению оборудования связи ОАО"Ростелеком" с 01.02.2014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</si>
  <si>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</si>
  <si>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</si>
  <si>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</si>
  <si>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</si>
  <si>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</si>
  <si>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</si>
  <si>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</si>
  <si>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</si>
  <si>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19</t>
  </si>
  <si>
    <t xml:space="preserve"> на 2014 год </t>
  </si>
  <si>
    <t xml:space="preserve">  начисления  </t>
  </si>
  <si>
    <t xml:space="preserve">  оплата 2014г.  </t>
  </si>
  <si>
    <t>Начисления за антену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</si>
  <si>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</si>
  <si>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</si>
  <si>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</si>
  <si>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</si>
  <si>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</si>
  <si>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</si>
  <si>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</si>
  <si>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</si>
  <si>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</si>
  <si>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</si>
  <si>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Антена</t>
  </si>
  <si>
    <t>Срок выполнения</t>
  </si>
  <si>
    <t>Сантехнические работы</t>
  </si>
  <si>
    <t>Отопление кв.2, кв.23, кв.68, подъездное отопление</t>
  </si>
  <si>
    <t>янв.-фев.</t>
  </si>
  <si>
    <t xml:space="preserve">ГВС подвал </t>
  </si>
  <si>
    <t>Чистка расходомера</t>
  </si>
  <si>
    <t>ООО"ИЭСК"</t>
  </si>
  <si>
    <t>март</t>
  </si>
  <si>
    <t>ХВС под кв.40</t>
  </si>
  <si>
    <t>апрель</t>
  </si>
  <si>
    <t>Канализация</t>
  </si>
  <si>
    <t>Отопление-элеваторы</t>
  </si>
  <si>
    <t>июнь</t>
  </si>
  <si>
    <t>Смена труб канализации кв.37-подвал 24.09.14</t>
  </si>
  <si>
    <t>сент-дек.</t>
  </si>
  <si>
    <t>Отопление кв.61-18.09.14, под кв.1,4-окт., ноябрь, кв.3</t>
  </si>
  <si>
    <t>ГВС под кв.37-38, кв.27-п/с</t>
  </si>
  <si>
    <t>Изоляция труб в подвле</t>
  </si>
  <si>
    <t>Итого:</t>
  </si>
  <si>
    <t>Электромонтажные работы</t>
  </si>
  <si>
    <t>Ремонт систем эл/сн.-светильники с д.д</t>
  </si>
  <si>
    <t>Ремонтно-строительные работы</t>
  </si>
  <si>
    <t>Установка откосов</t>
  </si>
  <si>
    <t>Постникова</t>
  </si>
  <si>
    <t>Установка окон</t>
  </si>
  <si>
    <t>Ремонт отмостки</t>
  </si>
  <si>
    <t>Асбест</t>
  </si>
  <si>
    <t>сент</t>
  </si>
  <si>
    <t>Ремонт межпанельных швов кв.13,52,24</t>
  </si>
  <si>
    <t>Высота</t>
  </si>
  <si>
    <t>Ремонт балконных козырьков кв.71</t>
  </si>
  <si>
    <t>окт</t>
  </si>
  <si>
    <t>Прочие работы</t>
  </si>
  <si>
    <t>Обслуживание двери 2п.</t>
  </si>
  <si>
    <t>ИП Иванов</t>
  </si>
  <si>
    <t>Всего: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</si>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</sst>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sz val="9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70">
    <xf numFmtId="0" fontId="0" fillId="0" borderId="0" xfId="0"/>
    <xf numFmtId="0" fontId="2" fillId="0" borderId="0" xfId="1" applyFont="1" applyFill="1"/>
    <xf numFmtId="164" fontId="5" fillId="0" borderId="0" xfId="6" applyFont="1" applyFill="1" applyAlignment="1">
      <alignment horizontal="right" vertical="center" wrapText="1"/>
    </xf>
    <xf numFmtId="165" fontId="5" fillId="0" borderId="0" xfId="1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5" fillId="0" borderId="0" xfId="6" applyNumberFormat="1" applyFont="1" applyFill="1" applyAlignment="1">
      <alignment horizontal="center" wrapText="1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 wrapText="1"/>
    </xf>
    <xf numFmtId="165" fontId="5" fillId="0" borderId="0" xfId="1" applyNumberFormat="1" applyFont="1" applyFill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/>
    </xf>
    <xf numFmtId="0" fontId="2" fillId="0" borderId="3" xfId="1" applyFont="1" applyFill="1" applyBorder="1" applyAlignment="1">
      <alignment horizontal="center" vertical="center" wrapText="1"/>
    </xf>
    <xf numFmtId="40" fontId="8" fillId="0" borderId="1" xfId="1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 wrapText="1"/>
    </xf>
    <xf numFmtId="40" fontId="5" fillId="0" borderId="1" xfId="6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5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40" fontId="9" fillId="0" borderId="12" xfId="1" applyNumberFormat="1" applyFont="1" applyFill="1" applyBorder="1" applyAlignment="1">
      <alignment horizontal="right"/>
    </xf>
    <xf numFmtId="40" fontId="8" fillId="0" borderId="12" xfId="1" applyNumberFormat="1" applyFont="1" applyFill="1" applyBorder="1" applyAlignment="1">
      <alignment horizontal="right"/>
    </xf>
    <xf numFmtId="40" fontId="9" fillId="0" borderId="1" xfId="1" applyNumberFormat="1" applyFont="1" applyFill="1" applyBorder="1" applyAlignment="1">
      <alignment horizontal="right" vertical="center"/>
    </xf>
    <xf numFmtId="40" fontId="9" fillId="0" borderId="12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/>
    </xf>
    <xf numFmtId="9" fontId="5" fillId="0" borderId="12" xfId="7" applyFont="1" applyFill="1" applyBorder="1" applyAlignment="1">
      <alignment horizontal="right" vertical="center" wrapText="1" indent="1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wrapText="1"/>
    </xf>
    <xf numFmtId="0" fontId="5" fillId="0" borderId="0" xfId="1" applyFont="1" applyFill="1" applyBorder="1" applyAlignment="1">
      <alignment horizontal="center" vertical="center" wrapText="1"/>
    </xf>
    <xf numFmtId="40" fontId="5" fillId="0" borderId="0" xfId="6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0" xfId="1" applyFont="1" applyFill="1" applyAlignment="1">
      <alignment wrapText="1"/>
    </xf>
    <xf numFmtId="166" fontId="8" fillId="0" borderId="1" xfId="1" applyNumberFormat="1" applyFont="1" applyFill="1" applyBorder="1" applyAlignment="1">
      <alignment horizontal="right" vertical="center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horizontal="left" wrapText="1"/>
    </xf>
    <xf numFmtId="38" fontId="5" fillId="0" borderId="1" xfId="1" applyNumberFormat="1" applyFont="1" applyFill="1" applyBorder="1" applyAlignment="1">
      <alignment horizontal="center" vertical="center" wrapText="1"/>
    </xf>
    <xf numFmtId="167" fontId="8" fillId="0" borderId="3" xfId="1" applyNumberFormat="1" applyFont="1" applyFill="1" applyBorder="1" applyAlignment="1">
      <alignment horizontal="center" vertical="center"/>
    </xf>
    <xf numFmtId="40" fontId="5" fillId="0" borderId="1" xfId="1" applyNumberFormat="1" applyFont="1" applyFill="1" applyBorder="1" applyAlignment="1">
      <alignment horizontal="center" vertical="center" wrapText="1"/>
    </xf>
    <xf numFmtId="40" fontId="2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wrapText="1"/>
    </xf>
    <xf numFmtId="40" fontId="8" fillId="0" borderId="1" xfId="2" applyNumberFormat="1" applyFont="1" applyFill="1" applyBorder="1" applyAlignment="1">
      <alignment horizontal="right" vertical="center"/>
    </xf>
    <xf numFmtId="40" fontId="8" fillId="0" borderId="12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right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2" fillId="0" borderId="0" xfId="1" applyFont="1" applyFill="1"/>
    <xf numFmtId="38" fontId="11" fillId="0" borderId="1" xfId="1" applyNumberFormat="1" applyFont="1" applyFill="1" applyBorder="1" applyAlignment="1">
      <alignment horizontal="center"/>
    </xf>
    <xf numFmtId="38" fontId="12" fillId="0" borderId="1" xfId="1" applyNumberFormat="1" applyFont="1" applyFill="1" applyBorder="1" applyAlignment="1">
      <alignment horizontal="center" vertical="center" wrapText="1"/>
    </xf>
    <xf numFmtId="38" fontId="14" fillId="0" borderId="1" xfId="1" applyNumberFormat="1" applyFont="1" applyFill="1" applyBorder="1" applyAlignment="1">
      <alignment horizontal="center" vertical="center" wrapText="1"/>
    </xf>
    <xf numFmtId="40" fontId="8" fillId="0" borderId="0" xfId="1" applyNumberFormat="1" applyFont="1" applyFill="1" applyBorder="1" applyAlignment="1">
      <alignment horizontal="right" vertical="center"/>
    </xf>
    <xf numFmtId="40" fontId="2" fillId="0" borderId="0" xfId="1" applyNumberFormat="1" applyFont="1" applyFill="1" applyAlignment="1">
      <alignment horizontal="center" vertical="center"/>
    </xf>
    <xf numFmtId="49" fontId="5" fillId="0" borderId="0" xfId="1" applyNumberFormat="1" applyFont="1" applyFill="1" applyAlignment="1">
      <alignment horizontal="left"/>
    </xf>
    <xf numFmtId="49" fontId="5" fillId="0" borderId="0" xfId="1" applyNumberFormat="1" applyFont="1" applyFill="1" applyAlignment="1">
      <alignment horizontal="center" vertical="center"/>
    </xf>
    <xf numFmtId="40" fontId="2" fillId="0" borderId="0" xfId="1" applyNumberFormat="1" applyFont="1" applyFill="1"/>
    <xf numFmtId="0" fontId="2" fillId="0" borderId="0" xfId="1" applyFont="1" applyFill="1" applyAlignment="1"/>
    <xf numFmtId="43" fontId="16" fillId="0" borderId="0" xfId="1" applyNumberFormat="1" applyFont="1" applyAlignment="1">
      <alignment vertical="top" wrapText="1"/>
    </xf>
    <xf numFmtId="3" fontId="16" fillId="0" borderId="0" xfId="1" applyNumberFormat="1" applyFont="1" applyBorder="1" applyAlignment="1">
      <alignment vertical="top" wrapText="1"/>
    </xf>
    <xf numFmtId="43" fontId="15" fillId="0" borderId="0" xfId="1" applyNumberFormat="1" applyFont="1" applyAlignment="1">
      <alignment vertical="top"/>
    </xf>
    <xf numFmtId="43" fontId="15" fillId="0" borderId="0" xfId="1" applyNumberFormat="1" applyFont="1" applyAlignment="1">
      <alignment horizontal="center" vertical="top" wrapText="1"/>
    </xf>
    <xf numFmtId="43" fontId="16" fillId="0" borderId="0" xfId="0" applyNumberFormat="1" applyFont="1" applyAlignment="1">
      <alignment horizontal="center" vertical="top" wrapText="1"/>
    </xf>
    <xf numFmtId="43" fontId="16" fillId="0" borderId="0" xfId="1" applyNumberFormat="1" applyFont="1" applyAlignment="1">
      <alignment horizontal="right" vertical="top" wrapText="1"/>
    </xf>
    <xf numFmtId="43" fontId="16" fillId="0" borderId="0" xfId="1" applyNumberFormat="1" applyFont="1" applyAlignment="1">
      <alignment horizontal="left" vertical="top" wrapText="1"/>
    </xf>
    <xf numFmtId="168" fontId="17" fillId="0" borderId="0" xfId="1" applyNumberFormat="1" applyFont="1" applyAlignment="1">
      <alignment horizontal="right" vertical="top" wrapText="1"/>
    </xf>
    <xf numFmtId="168" fontId="17" fillId="0" borderId="0" xfId="0" applyNumberFormat="1" applyFont="1" applyAlignment="1">
      <alignment horizontal="right" vertical="top" wrapText="1"/>
    </xf>
    <xf numFmtId="43" fontId="17" fillId="0" borderId="0" xfId="1" applyNumberFormat="1" applyFont="1" applyAlignment="1">
      <alignment vertical="top" wrapText="1"/>
    </xf>
    <xf numFmtId="168" fontId="18" fillId="0" borderId="0" xfId="1" applyNumberFormat="1" applyFont="1" applyAlignment="1">
      <alignment horizontal="right" vertical="top" wrapText="1"/>
    </xf>
    <xf numFmtId="168" fontId="18" fillId="0" borderId="0" xfId="0" applyNumberFormat="1" applyFont="1" applyBorder="1" applyAlignment="1">
      <alignment horizontal="right" vertical="top" wrapText="1"/>
    </xf>
    <xf numFmtId="168" fontId="15" fillId="0" borderId="1" xfId="1" applyNumberFormat="1" applyFont="1" applyBorder="1" applyAlignment="1">
      <alignment vertical="top"/>
    </xf>
    <xf numFmtId="43" fontId="15" fillId="0" borderId="1" xfId="1" applyNumberFormat="1" applyFont="1" applyBorder="1" applyAlignment="1">
      <alignment horizontal="center" vertical="top" wrapText="1"/>
    </xf>
    <xf numFmtId="1" fontId="16" fillId="0" borderId="1" xfId="1" applyNumberFormat="1" applyFont="1" applyBorder="1" applyAlignment="1">
      <alignment horizontal="center" vertical="top" wrapText="1"/>
    </xf>
    <xf numFmtId="43" fontId="16" fillId="0" borderId="1" xfId="1" applyNumberFormat="1" applyFont="1" applyBorder="1" applyAlignment="1">
      <alignment vertical="top" wrapText="1"/>
    </xf>
    <xf numFmtId="43" fontId="16" fillId="0" borderId="0" xfId="0" applyNumberFormat="1" applyFont="1" applyAlignment="1">
      <alignment vertical="top" wrapText="1"/>
    </xf>
    <xf numFmtId="0" fontId="19" fillId="0" borderId="1" xfId="0" applyFont="1" applyBorder="1"/>
    <xf numFmtId="169" fontId="19" fillId="0" borderId="1" xfId="0" applyNumberFormat="1" applyFont="1" applyBorder="1" applyAlignment="1">
      <alignment horizontal="right"/>
    </xf>
    <xf numFmtId="43" fontId="16" fillId="3" borderId="1" xfId="10" applyFont="1" applyFill="1" applyBorder="1" applyAlignment="1">
      <alignment vertical="top" wrapText="1"/>
    </xf>
    <xf numFmtId="2" fontId="16" fillId="3" borderId="5" xfId="1" applyNumberFormat="1" applyFont="1" applyFill="1" applyBorder="1" applyAlignment="1">
      <alignment vertical="top" wrapText="1"/>
    </xf>
    <xf numFmtId="0" fontId="19" fillId="0" borderId="12" xfId="0" applyFont="1" applyBorder="1"/>
    <xf numFmtId="169" fontId="19" fillId="0" borderId="12" xfId="0" applyNumberFormat="1" applyFont="1" applyBorder="1" applyAlignment="1">
      <alignment horizontal="right"/>
    </xf>
    <xf numFmtId="43" fontId="16" fillId="3" borderId="1" xfId="10" applyFont="1" applyFill="1" applyBorder="1" applyAlignment="1">
      <alignment vertical="center" wrapText="1"/>
    </xf>
    <xf numFmtId="2" fontId="16" fillId="3" borderId="12" xfId="1" applyNumberFormat="1" applyFont="1" applyFill="1" applyBorder="1" applyAlignment="1">
      <alignment vertical="center" wrapText="1"/>
    </xf>
    <xf numFmtId="168" fontId="16" fillId="0" borderId="1" xfId="1" applyNumberFormat="1" applyFont="1" applyBorder="1" applyAlignment="1">
      <alignment vertical="top"/>
    </xf>
    <xf numFmtId="0" fontId="19" fillId="0" borderId="4" xfId="0" applyFont="1" applyBorder="1" applyAlignment="1">
      <alignment horizontal="center" vertical="center"/>
    </xf>
    <xf numFmtId="169" fontId="19" fillId="0" borderId="11" xfId="0" applyNumberFormat="1" applyFont="1" applyBorder="1" applyAlignment="1">
      <alignment horizontal="right"/>
    </xf>
    <xf numFmtId="43" fontId="16" fillId="4" borderId="4" xfId="10" applyFont="1" applyFill="1" applyBorder="1" applyAlignment="1">
      <alignment vertical="center" wrapText="1"/>
    </xf>
    <xf numFmtId="169" fontId="16" fillId="4" borderId="4" xfId="0" applyNumberFormat="1" applyFont="1" applyFill="1" applyBorder="1" applyAlignment="1">
      <alignment horizontal="right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2" fontId="16" fillId="3" borderId="1" xfId="1" applyNumberFormat="1" applyFont="1" applyFill="1" applyBorder="1" applyAlignment="1">
      <alignment vertical="top" wrapText="1"/>
    </xf>
    <xf numFmtId="43" fontId="16" fillId="0" borderId="11" xfId="10" applyFont="1" applyBorder="1" applyAlignment="1">
      <alignment vertical="top" wrapText="1"/>
    </xf>
    <xf numFmtId="4" fontId="16" fillId="0" borderId="11" xfId="0" applyNumberFormat="1" applyFont="1" applyBorder="1" applyAlignment="1">
      <alignment horizontal="right" vertical="top" wrapText="1"/>
    </xf>
    <xf numFmtId="168" fontId="20" fillId="0" borderId="1" xfId="1" applyNumberFormat="1" applyFont="1" applyBorder="1" applyAlignment="1">
      <alignment vertical="top"/>
    </xf>
    <xf numFmtId="0" fontId="19" fillId="0" borderId="1" xfId="0" applyFont="1" applyBorder="1" applyAlignment="1">
      <alignment horizontal="center" vertical="center"/>
    </xf>
    <xf numFmtId="43" fontId="16" fillId="0" borderId="4" xfId="10" applyFont="1" applyBorder="1" applyAlignment="1">
      <alignment vertical="top" wrapText="1"/>
    </xf>
    <xf numFmtId="4" fontId="16" fillId="0" borderId="4" xfId="0" applyNumberFormat="1" applyFont="1" applyBorder="1" applyAlignment="1">
      <alignment horizontal="right" vertical="top" wrapText="1"/>
    </xf>
    <xf numFmtId="43" fontId="16" fillId="4" borderId="1" xfId="0" applyNumberFormat="1" applyFont="1" applyFill="1" applyBorder="1" applyAlignment="1">
      <alignment horizontal="center" vertical="top" wrapText="1"/>
    </xf>
    <xf numFmtId="2" fontId="16" fillId="3" borderId="12" xfId="1" applyNumberFormat="1" applyFont="1" applyFill="1" applyBorder="1" applyAlignment="1">
      <alignment vertical="top" wrapText="1"/>
    </xf>
    <xf numFmtId="168" fontId="20" fillId="0" borderId="12" xfId="1" applyNumberFormat="1" applyFont="1" applyBorder="1" applyAlignment="1">
      <alignment vertical="top"/>
    </xf>
    <xf numFmtId="0" fontId="21" fillId="0" borderId="1" xfId="9" applyFont="1" applyFill="1" applyBorder="1"/>
    <xf numFmtId="1" fontId="16" fillId="3" borderId="1" xfId="1" applyNumberFormat="1" applyFont="1" applyFill="1" applyBorder="1" applyAlignment="1">
      <alignment vertical="top" wrapText="1"/>
    </xf>
    <xf numFmtId="169" fontId="21" fillId="0" borderId="1" xfId="9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vertical="center" wrapText="1"/>
    </xf>
    <xf numFmtId="3" fontId="22" fillId="0" borderId="12" xfId="0" applyNumberFormat="1" applyFont="1" applyBorder="1" applyAlignment="1">
      <alignment horizontal="center" vertical="center" wrapText="1"/>
    </xf>
    <xf numFmtId="3" fontId="16" fillId="4" borderId="12" xfId="0" applyNumberFormat="1" applyFont="1" applyFill="1" applyBorder="1" applyAlignment="1">
      <alignment horizontal="center" vertical="center" wrapText="1"/>
    </xf>
    <xf numFmtId="43" fontId="15" fillId="0" borderId="1" xfId="1" applyNumberFormat="1" applyFont="1" applyBorder="1" applyAlignment="1">
      <alignment vertical="top" wrapText="1"/>
    </xf>
    <xf numFmtId="2" fontId="15" fillId="0" borderId="1" xfId="1" applyNumberFormat="1" applyFont="1" applyBorder="1" applyAlignment="1">
      <alignment vertical="top" wrapText="1"/>
    </xf>
    <xf numFmtId="2" fontId="15" fillId="0" borderId="1" xfId="1" applyNumberFormat="1" applyFont="1" applyBorder="1" applyAlignment="1">
      <alignment horizontal="right" vertical="top" wrapText="1"/>
    </xf>
    <xf numFmtId="43" fontId="15" fillId="0" borderId="1" xfId="10" applyFont="1" applyBorder="1" applyAlignment="1">
      <alignment vertical="top" wrapText="1"/>
    </xf>
    <xf numFmtId="1" fontId="15" fillId="0" borderId="1" xfId="1" applyNumberFormat="1" applyFont="1" applyBorder="1" applyAlignment="1">
      <alignment vertical="top" wrapText="1"/>
    </xf>
    <xf numFmtId="2" fontId="16" fillId="0" borderId="1" xfId="1" applyNumberFormat="1" applyFont="1" applyBorder="1" applyAlignment="1">
      <alignment horizontal="right" vertical="top" wrapText="1"/>
    </xf>
    <xf numFmtId="43" fontId="16" fillId="4" borderId="1" xfId="0" applyNumberFormat="1" applyFont="1" applyFill="1" applyBorder="1" applyAlignment="1">
      <alignment vertical="top" wrapText="1"/>
    </xf>
    <xf numFmtId="2" fontId="23" fillId="0" borderId="1" xfId="1" applyNumberFormat="1" applyFont="1" applyBorder="1" applyAlignment="1">
      <alignment vertical="top" wrapText="1"/>
    </xf>
    <xf numFmtId="2" fontId="16" fillId="3" borderId="1" xfId="1" applyNumberFormat="1" applyFont="1" applyFill="1" applyBorder="1" applyAlignment="1">
      <alignment horizontal="right" vertical="top" wrapText="1"/>
    </xf>
    <xf numFmtId="43" fontId="16" fillId="3" borderId="1" xfId="1" applyNumberFormat="1" applyFont="1" applyFill="1" applyBorder="1" applyAlignment="1">
      <alignment vertical="top" wrapText="1"/>
    </xf>
    <xf numFmtId="3" fontId="16" fillId="3" borderId="1" xfId="1" applyNumberFormat="1" applyFont="1" applyFill="1" applyBorder="1" applyAlignment="1">
      <alignment horizontal="center" vertical="top" wrapText="1"/>
    </xf>
    <xf numFmtId="168" fontId="15" fillId="0" borderId="1" xfId="1" applyNumberFormat="1" applyFont="1" applyBorder="1" applyAlignment="1">
      <alignment vertical="top" wrapText="1"/>
    </xf>
    <xf numFmtId="43" fontId="16" fillId="0" borderId="1" xfId="10" applyFont="1" applyBorder="1" applyAlignment="1">
      <alignment vertical="top" wrapText="1"/>
    </xf>
    <xf numFmtId="2" fontId="16" fillId="0" borderId="1" xfId="1" applyNumberFormat="1" applyFont="1" applyBorder="1" applyAlignment="1">
      <alignment vertical="top" wrapText="1"/>
    </xf>
    <xf numFmtId="2" fontId="16" fillId="3" borderId="1" xfId="1" applyNumberFormat="1" applyFont="1" applyFill="1" applyBorder="1" applyAlignment="1">
      <alignment horizontal="center" vertical="top" wrapText="1"/>
    </xf>
    <xf numFmtId="0" fontId="24" fillId="0" borderId="11" xfId="9" applyFont="1" applyFill="1" applyBorder="1"/>
    <xf numFmtId="0" fontId="21" fillId="0" borderId="1" xfId="9" applyFont="1" applyFill="1" applyBorder="1" applyAlignment="1">
      <alignment horizontal="center"/>
    </xf>
    <xf numFmtId="169" fontId="25" fillId="0" borderId="1" xfId="0" applyNumberFormat="1" applyFont="1" applyBorder="1" applyAlignment="1">
      <alignment horizontal="right"/>
    </xf>
    <xf numFmtId="43" fontId="16" fillId="0" borderId="1" xfId="1" applyNumberFormat="1" applyFont="1" applyBorder="1" applyAlignment="1">
      <alignment horizontal="right" vertical="top" wrapText="1"/>
    </xf>
    <xf numFmtId="2" fontId="20" fillId="3" borderId="1" xfId="1" applyNumberFormat="1" applyFont="1" applyFill="1" applyBorder="1" applyAlignment="1">
      <alignment horizontal="center" vertical="center" wrapText="1"/>
    </xf>
    <xf numFmtId="168" fontId="16" fillId="4" borderId="1" xfId="0" applyNumberFormat="1" applyFont="1" applyFill="1" applyBorder="1" applyAlignment="1">
      <alignment horizontal="center" vertical="top" wrapText="1"/>
    </xf>
    <xf numFmtId="2" fontId="16" fillId="0" borderId="1" xfId="1" applyNumberFormat="1" applyFont="1" applyBorder="1" applyAlignment="1">
      <alignment horizontal="center" vertical="top" wrapText="1"/>
    </xf>
    <xf numFmtId="2" fontId="16" fillId="0" borderId="12" xfId="1" applyNumberFormat="1" applyFont="1" applyBorder="1" applyAlignment="1">
      <alignment vertical="top" wrapText="1"/>
    </xf>
    <xf numFmtId="0" fontId="25" fillId="0" borderId="11" xfId="0" applyFont="1" applyBorder="1"/>
    <xf numFmtId="168" fontId="16" fillId="4" borderId="1" xfId="0" applyNumberFormat="1" applyFont="1" applyFill="1" applyBorder="1" applyAlignment="1">
      <alignment vertical="top" wrapText="1"/>
    </xf>
    <xf numFmtId="3" fontId="15" fillId="0" borderId="1" xfId="1" applyNumberFormat="1" applyFont="1" applyBorder="1" applyAlignment="1">
      <alignment vertical="top"/>
    </xf>
    <xf numFmtId="3" fontId="15" fillId="0" borderId="1" xfId="1" applyNumberFormat="1" applyFont="1" applyBorder="1" applyAlignment="1">
      <alignment horizontal="center" vertical="top" wrapText="1"/>
    </xf>
    <xf numFmtId="3" fontId="16" fillId="0" borderId="1" xfId="1" applyNumberFormat="1" applyFont="1" applyBorder="1" applyAlignment="1">
      <alignment horizontal="center" vertical="top"/>
    </xf>
    <xf numFmtId="3" fontId="16" fillId="0" borderId="1" xfId="1" applyNumberFormat="1" applyFont="1" applyBorder="1" applyAlignment="1">
      <alignment vertical="top" wrapText="1"/>
    </xf>
    <xf numFmtId="3" fontId="16" fillId="0" borderId="1" xfId="1" applyNumberFormat="1" applyFont="1" applyBorder="1" applyAlignment="1">
      <alignment horizontal="center" vertical="top" wrapText="1"/>
    </xf>
    <xf numFmtId="2" fontId="20" fillId="0" borderId="1" xfId="1" applyNumberFormat="1" applyFont="1" applyBorder="1" applyAlignment="1">
      <alignment vertical="top" wrapText="1"/>
    </xf>
    <xf numFmtId="49" fontId="16" fillId="4" borderId="12" xfId="0" applyNumberFormat="1" applyFont="1" applyFill="1" applyBorder="1" applyAlignment="1">
      <alignment horizontal="center" vertical="top" wrapText="1"/>
    </xf>
    <xf numFmtId="43" fontId="16" fillId="0" borderId="12" xfId="10" applyFont="1" applyBorder="1" applyAlignment="1">
      <alignment vertical="top" wrapText="1"/>
    </xf>
    <xf numFmtId="2" fontId="16" fillId="0" borderId="12" xfId="1" applyNumberFormat="1" applyFont="1" applyBorder="1" applyAlignment="1">
      <alignment horizontal="center" vertical="top" wrapText="1"/>
    </xf>
    <xf numFmtId="3" fontId="16" fillId="0" borderId="1" xfId="1" applyNumberFormat="1" applyFont="1" applyBorder="1" applyAlignment="1">
      <alignment vertical="top"/>
    </xf>
    <xf numFmtId="3" fontId="15" fillId="0" borderId="1" xfId="1" applyNumberFormat="1" applyFont="1" applyBorder="1" applyAlignment="1">
      <alignment vertical="top" wrapText="1"/>
    </xf>
    <xf numFmtId="43" fontId="15" fillId="0" borderId="4" xfId="0" applyNumberFormat="1" applyFont="1" applyBorder="1" applyAlignment="1">
      <alignment horizontal="right" vertical="top" wrapText="1"/>
    </xf>
    <xf numFmtId="3" fontId="26" fillId="0" borderId="0" xfId="0" applyNumberFormat="1" applyFont="1" applyAlignment="1">
      <alignment vertical="top" wrapText="1"/>
    </xf>
    <xf numFmtId="3" fontId="16" fillId="0" borderId="0" xfId="1" applyNumberFormat="1" applyFont="1" applyAlignment="1">
      <alignment vertical="top" wrapText="1"/>
    </xf>
    <xf numFmtId="43" fontId="15" fillId="0" borderId="11" xfId="0" applyNumberFormat="1" applyFont="1" applyBorder="1" applyAlignment="1">
      <alignment horizontal="right" vertical="top" wrapText="1"/>
    </xf>
    <xf numFmtId="43" fontId="16" fillId="0" borderId="0" xfId="0" applyNumberFormat="1" applyFont="1" applyAlignment="1">
      <alignment vertical="top"/>
    </xf>
    <xf numFmtId="43" fontId="15" fillId="0" borderId="0" xfId="0" applyNumberFormat="1" applyFont="1" applyAlignment="1">
      <alignment horizontal="right" vertical="top" wrapText="1"/>
    </xf>
    <xf numFmtId="43" fontId="16" fillId="0" borderId="0" xfId="0" applyNumberFormat="1" applyFont="1" applyAlignment="1">
      <alignment horizontal="center" vertical="center" wrapText="1"/>
    </xf>
    <xf numFmtId="43" fontId="16" fillId="0" borderId="0" xfId="1" applyNumberFormat="1" applyFont="1" applyAlignment="1">
      <alignment vertical="top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40" fontId="8" fillId="0" borderId="5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/>
    </xf>
    <xf numFmtId="0" fontId="2" fillId="0" borderId="3" xfId="1" applyFont="1" applyFill="1" applyBorder="1" applyAlignment="1">
      <alignment horizontal="left"/>
    </xf>
    <xf numFmtId="0" fontId="2" fillId="0" borderId="4" xfId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wrapText="1"/>
    </xf>
    <xf numFmtId="0" fontId="2" fillId="0" borderId="3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left" vertical="top" wrapText="1"/>
    </xf>
    <xf numFmtId="38" fontId="11" fillId="0" borderId="2" xfId="1" applyNumberFormat="1" applyFont="1" applyFill="1" applyBorder="1" applyAlignment="1">
      <alignment horizontal="right"/>
    </xf>
    <xf numFmtId="38" fontId="11" fillId="0" borderId="3" xfId="1" applyNumberFormat="1" applyFont="1" applyFill="1" applyBorder="1" applyAlignment="1">
      <alignment horizontal="right"/>
    </xf>
    <xf numFmtId="0" fontId="8" fillId="0" borderId="2" xfId="1" applyFont="1" applyFill="1" applyBorder="1" applyAlignment="1">
      <alignment horizontal="right" vertical="center" wrapText="1"/>
    </xf>
    <xf numFmtId="0" fontId="8" fillId="0" borderId="3" xfId="1" applyFont="1" applyFill="1" applyBorder="1" applyAlignment="1">
      <alignment horizontal="right" vertical="center" wrapText="1"/>
    </xf>
    <xf numFmtId="0" fontId="8" fillId="0" borderId="4" xfId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horizontal="right" wrapText="1"/>
    </xf>
    <xf numFmtId="0" fontId="5" fillId="0" borderId="3" xfId="1" applyFont="1" applyFill="1" applyBorder="1" applyAlignment="1">
      <alignment horizontal="right" wrapText="1"/>
    </xf>
    <xf numFmtId="0" fontId="5" fillId="0" borderId="4" xfId="1" applyFont="1" applyFill="1" applyBorder="1" applyAlignment="1">
      <alignment horizontal="right" wrapText="1"/>
    </xf>
    <xf numFmtId="0" fontId="5" fillId="0" borderId="1" xfId="1" applyFont="1" applyFill="1" applyBorder="1" applyAlignment="1">
      <alignment horizontal="right" vertical="center" wrapText="1"/>
    </xf>
    <xf numFmtId="38" fontId="11" fillId="0" borderId="2" xfId="1" applyNumberFormat="1" applyFont="1" applyFill="1" applyBorder="1" applyAlignment="1">
      <alignment horizontal="center"/>
    </xf>
    <xf numFmtId="38" fontId="11" fillId="0" borderId="3" xfId="1" applyNumberFormat="1" applyFont="1" applyFill="1" applyBorder="1" applyAlignment="1">
      <alignment horizontal="center"/>
    </xf>
    <xf numFmtId="38" fontId="11" fillId="0" borderId="4" xfId="1" applyNumberFormat="1" applyFont="1" applyFill="1" applyBorder="1" applyAlignment="1">
      <alignment horizontal="center"/>
    </xf>
    <xf numFmtId="0" fontId="13" fillId="0" borderId="2" xfId="1" applyFont="1" applyFill="1" applyBorder="1" applyAlignment="1">
      <alignment horizontal="right" wrapText="1"/>
    </xf>
    <xf numFmtId="0" fontId="13" fillId="0" borderId="3" xfId="1" applyFont="1" applyFill="1" applyBorder="1" applyAlignment="1">
      <alignment horizontal="right" wrapText="1"/>
    </xf>
    <xf numFmtId="0" fontId="13" fillId="0" borderId="4" xfId="1" applyFont="1" applyFill="1" applyBorder="1" applyAlignment="1">
      <alignment horizontal="right" wrapText="1"/>
    </xf>
    <xf numFmtId="38" fontId="14" fillId="0" borderId="2" xfId="1" applyNumberFormat="1" applyFont="1" applyFill="1" applyBorder="1" applyAlignment="1">
      <alignment horizontal="right" wrapText="1"/>
    </xf>
    <xf numFmtId="38" fontId="14" fillId="0" borderId="3" xfId="1" applyNumberFormat="1" applyFont="1" applyFill="1" applyBorder="1" applyAlignment="1">
      <alignment horizontal="right" wrapText="1"/>
    </xf>
    <xf numFmtId="38" fontId="14" fillId="0" borderId="4" xfId="1" applyNumberFormat="1" applyFont="1" applyFill="1" applyBorder="1" applyAlignment="1">
      <alignment horizontal="right" wrapText="1"/>
    </xf>
    <xf numFmtId="38" fontId="12" fillId="0" borderId="2" xfId="1" applyNumberFormat="1" applyFont="1" applyFill="1" applyBorder="1" applyAlignment="1">
      <alignment horizontal="right"/>
    </xf>
    <xf numFmtId="38" fontId="12" fillId="0" borderId="3" xfId="1" applyNumberFormat="1" applyFont="1" applyFill="1" applyBorder="1" applyAlignment="1">
      <alignment horizontal="right"/>
    </xf>
    <xf numFmtId="38" fontId="12" fillId="0" borderId="4" xfId="1" applyNumberFormat="1" applyFont="1" applyFill="1" applyBorder="1" applyAlignment="1">
      <alignment horizontal="right"/>
    </xf>
    <xf numFmtId="38" fontId="13" fillId="0" borderId="2" xfId="1" applyNumberFormat="1" applyFont="1" applyFill="1" applyBorder="1" applyAlignment="1">
      <alignment horizontal="right" wrapText="1"/>
    </xf>
    <xf numFmtId="38" fontId="13" fillId="0" borderId="3" xfId="1" applyNumberFormat="1" applyFont="1" applyFill="1" applyBorder="1" applyAlignment="1">
      <alignment horizontal="right" wrapText="1"/>
    </xf>
    <xf numFmtId="38" fontId="13" fillId="0" borderId="4" xfId="1" applyNumberFormat="1" applyFont="1" applyFill="1" applyBorder="1" applyAlignment="1">
      <alignment horizontal="right" wrapText="1"/>
    </xf>
    <xf numFmtId="3" fontId="16" fillId="4" borderId="5" xfId="0" applyNumberFormat="1" applyFont="1" applyFill="1" applyBorder="1" applyAlignment="1">
      <alignment horizontal="center" vertical="center" wrapText="1"/>
    </xf>
    <xf numFmtId="3" fontId="16" fillId="4" borderId="12" xfId="0" applyNumberFormat="1" applyFont="1" applyFill="1" applyBorder="1" applyAlignment="1">
      <alignment horizontal="center" vertical="center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4" xfId="0" applyNumberFormat="1" applyFont="1" applyBorder="1" applyAlignment="1">
      <alignment horizontal="right" vertical="top" wrapText="1"/>
    </xf>
    <xf numFmtId="43" fontId="18" fillId="0" borderId="2" xfId="0" applyNumberFormat="1" applyFont="1" applyBorder="1" applyAlignment="1">
      <alignment horizontal="right" vertical="top" wrapText="1"/>
    </xf>
    <xf numFmtId="43" fontId="18" fillId="0" borderId="3" xfId="0" applyNumberFormat="1" applyFont="1" applyBorder="1" applyAlignment="1">
      <alignment horizontal="right" vertical="top" wrapText="1"/>
    </xf>
    <xf numFmtId="43" fontId="18" fillId="0" borderId="14" xfId="0" applyNumberFormat="1" applyFont="1" applyBorder="1" applyAlignment="1">
      <alignment horizontal="right" vertical="top" wrapText="1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4" xfId="0" applyNumberFormat="1" applyFont="1" applyBorder="1" applyAlignment="1">
      <alignment horizontal="right" vertical="top" wrapText="1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14" xfId="0" applyNumberFormat="1" applyFont="1" applyBorder="1" applyAlignment="1">
      <alignment horizontal="right" vertical="top" wrapText="1"/>
    </xf>
    <xf numFmtId="168" fontId="16" fillId="0" borderId="5" xfId="1" applyNumberFormat="1" applyFont="1" applyBorder="1" applyAlignment="1">
      <alignment vertical="top"/>
    </xf>
    <xf numFmtId="168" fontId="16" fillId="0" borderId="12" xfId="1" applyNumberFormat="1" applyFont="1" applyBorder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2" fontId="16" fillId="3" borderId="5" xfId="1" applyNumberFormat="1" applyFont="1" applyFill="1" applyBorder="1" applyAlignment="1">
      <alignment horizontal="center" vertical="top" wrapText="1"/>
    </xf>
    <xf numFmtId="2" fontId="16" fillId="3" borderId="12" xfId="1" applyNumberFormat="1" applyFont="1" applyFill="1" applyBorder="1" applyAlignment="1">
      <alignment horizontal="center" vertical="top" wrapText="1"/>
    </xf>
    <xf numFmtId="168" fontId="20" fillId="0" borderId="5" xfId="1" applyNumberFormat="1" applyFont="1" applyBorder="1" applyAlignment="1">
      <alignment vertical="top"/>
    </xf>
    <xf numFmtId="168" fontId="20" fillId="0" borderId="13" xfId="1" applyNumberFormat="1" applyFont="1" applyBorder="1" applyAlignment="1">
      <alignment vertical="top"/>
    </xf>
    <xf numFmtId="168" fontId="20" fillId="0" borderId="12" xfId="1" applyNumberFormat="1" applyFont="1" applyBorder="1" applyAlignment="1">
      <alignment vertical="top"/>
    </xf>
    <xf numFmtId="0" fontId="19" fillId="0" borderId="13" xfId="0" applyFont="1" applyBorder="1" applyAlignment="1">
      <alignment horizontal="center" vertical="center"/>
    </xf>
    <xf numFmtId="43" fontId="16" fillId="4" borderId="5" xfId="0" applyNumberFormat="1" applyFont="1" applyFill="1" applyBorder="1" applyAlignment="1">
      <alignment horizontal="center" vertical="top" wrapText="1"/>
    </xf>
    <xf numFmtId="43" fontId="16" fillId="4" borderId="13" xfId="0" applyNumberFormat="1" applyFont="1" applyFill="1" applyBorder="1" applyAlignment="1">
      <alignment horizontal="center" vertical="top" wrapText="1"/>
    </xf>
    <xf numFmtId="43" fontId="16" fillId="4" borderId="12" xfId="0" applyNumberFormat="1" applyFont="1" applyFill="1" applyBorder="1" applyAlignment="1">
      <alignment horizontal="center" vertical="top" wrapText="1"/>
    </xf>
    <xf numFmtId="43" fontId="16" fillId="0" borderId="1" xfId="1" applyNumberFormat="1" applyFont="1" applyBorder="1" applyAlignment="1">
      <alignment horizontal="center" vertical="top" wrapText="1"/>
    </xf>
    <xf numFmtId="43" fontId="16" fillId="0" borderId="1" xfId="1" applyNumberFormat="1" applyFont="1" applyBorder="1" applyAlignment="1">
      <alignment horizontal="center" vertical="center" wrapText="1"/>
    </xf>
    <xf numFmtId="43" fontId="16" fillId="0" borderId="5" xfId="1" applyNumberFormat="1" applyFont="1" applyBorder="1" applyAlignment="1">
      <alignment horizontal="center" vertical="center" wrapText="1"/>
    </xf>
    <xf numFmtId="43" fontId="16" fillId="0" borderId="12" xfId="1" applyNumberFormat="1" applyFont="1" applyBorder="1" applyAlignment="1">
      <alignment horizontal="center" vertical="center" wrapText="1"/>
    </xf>
    <xf numFmtId="43" fontId="17" fillId="0" borderId="0" xfId="1" applyNumberFormat="1" applyFont="1" applyAlignment="1">
      <alignment vertical="top" wrapText="1"/>
    </xf>
    <xf numFmtId="43" fontId="18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horizontal="left" vertical="top" wrapText="1"/>
    </xf>
    <xf numFmtId="43" fontId="16" fillId="0" borderId="5" xfId="1" applyNumberFormat="1" applyFont="1" applyBorder="1" applyAlignment="1">
      <alignment vertical="top" wrapText="1"/>
    </xf>
    <xf numFmtId="43" fontId="16" fillId="0" borderId="12" xfId="1" applyNumberFormat="1" applyFont="1" applyBorder="1" applyAlignment="1">
      <alignment vertical="top" wrapText="1"/>
    </xf>
    <xf numFmtId="43" fontId="15" fillId="0" borderId="0" xfId="1" applyNumberFormat="1" applyFont="1" applyAlignment="1">
      <alignment horizontal="center" vertical="top" wrapText="1"/>
    </xf>
    <xf numFmtId="43" fontId="15" fillId="2" borderId="0" xfId="0" applyNumberFormat="1" applyFont="1" applyFill="1" applyAlignment="1">
      <alignment horizontal="center" vertical="top" wrapText="1"/>
    </xf>
    <xf numFmtId="43" fontId="16" fillId="0" borderId="0" xfId="1" applyNumberFormat="1" applyFont="1" applyAlignment="1">
      <alignment horizontal="left" vertical="top" wrapText="1"/>
    </xf>
    <xf numFmtId="43" fontId="17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2"/>
    <cellStyle name="Обычный 2 2" xfId="1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5"/>
    <cellStyle name="Финансовый 2 2" xfId="3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2013/&#1044;&#1083;&#1103;%20&#1089;&#1072;&#1081;&#1090;&#1072;/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"/>
    </sheetNames>
    <sheetDataSet>
      <sheetData sheetId="0">
        <row r="76">
          <cell r="E76">
            <v>-44453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abSelected="1" workbookViewId="0">
      <selection activeCell="H9" sqref="H9"/>
    </sheetView>
  </sheetViews>
  <sheetFormatPr defaultRowHeight="12.75" x14ac:dyDescent="0.2"/>
  <cols>
    <col min="1" max="1" width="10" style="65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57" t="s">
        <v>2</v>
      </c>
      <c r="B1" s="157"/>
      <c r="C1" s="157"/>
      <c r="D1" s="157"/>
      <c r="E1" s="157"/>
    </row>
    <row r="2" spans="1:5" x14ac:dyDescent="0.2">
      <c r="A2" s="158" t="s">
        <v>3</v>
      </c>
      <c r="B2" s="158"/>
      <c r="C2" s="2">
        <f>C3+C4</f>
        <v>4128.99</v>
      </c>
      <c r="D2" s="3"/>
    </row>
    <row r="3" spans="1:5" x14ac:dyDescent="0.2">
      <c r="A3" s="159" t="s">
        <v>4</v>
      </c>
      <c r="B3" s="159"/>
      <c r="C3" s="5">
        <v>4128.99</v>
      </c>
      <c r="D3" s="3"/>
      <c r="E3" s="6"/>
    </row>
    <row r="4" spans="1:5" x14ac:dyDescent="0.2">
      <c r="A4" s="159" t="s">
        <v>5</v>
      </c>
      <c r="B4" s="159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60" t="s">
        <v>6</v>
      </c>
      <c r="B6" s="161"/>
      <c r="C6" s="162"/>
      <c r="D6" s="166" t="s">
        <v>7</v>
      </c>
      <c r="E6" s="168">
        <f>E15+E19+E27</f>
        <v>2552461.6199999996</v>
      </c>
    </row>
    <row r="7" spans="1:5" x14ac:dyDescent="0.2">
      <c r="A7" s="163"/>
      <c r="B7" s="164"/>
      <c r="C7" s="165"/>
      <c r="D7" s="167"/>
      <c r="E7" s="169"/>
    </row>
    <row r="8" spans="1:5" x14ac:dyDescent="0.2">
      <c r="A8" s="171" t="s">
        <v>8</v>
      </c>
      <c r="B8" s="171"/>
      <c r="C8" s="171"/>
      <c r="D8" s="171"/>
      <c r="E8" s="171"/>
    </row>
    <row r="9" spans="1:5" x14ac:dyDescent="0.2">
      <c r="A9" s="172" t="s">
        <v>9</v>
      </c>
      <c r="B9" s="173"/>
      <c r="C9" s="174"/>
      <c r="D9" s="10"/>
      <c r="E9" s="11">
        <v>587138.03</v>
      </c>
    </row>
    <row r="10" spans="1:5" x14ac:dyDescent="0.2">
      <c r="A10" s="175" t="s">
        <v>10</v>
      </c>
      <c r="B10" s="175"/>
      <c r="C10" s="175"/>
      <c r="D10" s="12">
        <v>1.99</v>
      </c>
      <c r="E10" s="11">
        <v>40857.480000000003</v>
      </c>
    </row>
    <row r="11" spans="1:5" ht="12.75" customHeight="1" x14ac:dyDescent="0.2">
      <c r="A11" s="176" t="s">
        <v>11</v>
      </c>
      <c r="B11" s="177"/>
      <c r="C11" s="178"/>
      <c r="D11" s="12">
        <v>0.84</v>
      </c>
      <c r="E11" s="11">
        <v>30370.07</v>
      </c>
    </row>
    <row r="12" spans="1:5" x14ac:dyDescent="0.2">
      <c r="A12" s="176" t="s">
        <v>12</v>
      </c>
      <c r="B12" s="177"/>
      <c r="C12" s="178"/>
      <c r="D12" s="12">
        <v>1.1100000000000001</v>
      </c>
      <c r="E12" s="11">
        <v>54998.52</v>
      </c>
    </row>
    <row r="13" spans="1:5" x14ac:dyDescent="0.2">
      <c r="A13" s="175" t="s">
        <v>13</v>
      </c>
      <c r="B13" s="175"/>
      <c r="C13" s="175"/>
      <c r="D13" s="12"/>
      <c r="E13" s="11">
        <v>0</v>
      </c>
    </row>
    <row r="14" spans="1:5" ht="12.75" customHeight="1" x14ac:dyDescent="0.2">
      <c r="A14" s="172" t="s">
        <v>0</v>
      </c>
      <c r="B14" s="173"/>
      <c r="C14" s="174"/>
      <c r="D14" s="12"/>
      <c r="E14" s="11">
        <v>0</v>
      </c>
    </row>
    <row r="15" spans="1:5" x14ac:dyDescent="0.2">
      <c r="A15" s="170" t="s">
        <v>14</v>
      </c>
      <c r="B15" s="170"/>
      <c r="C15" s="170"/>
      <c r="D15" s="12"/>
      <c r="E15" s="13">
        <f>SUM(E9:E14)</f>
        <v>713364.1</v>
      </c>
    </row>
    <row r="16" spans="1:5" x14ac:dyDescent="0.2">
      <c r="A16" s="171" t="s">
        <v>15</v>
      </c>
      <c r="B16" s="171"/>
      <c r="C16" s="171"/>
      <c r="D16" s="171"/>
      <c r="E16" s="171"/>
    </row>
    <row r="17" spans="1:5" x14ac:dyDescent="0.2">
      <c r="A17" s="179" t="s">
        <v>1</v>
      </c>
      <c r="B17" s="179"/>
      <c r="C17" s="179"/>
      <c r="D17" s="10">
        <v>4.9400000000000004</v>
      </c>
      <c r="E17" s="14">
        <v>244766.58</v>
      </c>
    </row>
    <row r="18" spans="1:5" x14ac:dyDescent="0.2">
      <c r="A18" s="180" t="s">
        <v>16</v>
      </c>
      <c r="B18" s="181"/>
      <c r="C18" s="181"/>
      <c r="D18" s="12"/>
      <c r="E18" s="14"/>
    </row>
    <row r="19" spans="1:5" ht="12.75" customHeight="1" x14ac:dyDescent="0.2">
      <c r="A19" s="170" t="s">
        <v>17</v>
      </c>
      <c r="B19" s="170"/>
      <c r="C19" s="170"/>
      <c r="D19" s="15"/>
      <c r="E19" s="13">
        <f>E17+E18</f>
        <v>244766.58</v>
      </c>
    </row>
    <row r="20" spans="1:5" ht="12.75" hidden="1" customHeight="1" x14ac:dyDescent="0.2">
      <c r="A20" s="182" t="s">
        <v>18</v>
      </c>
      <c r="B20" s="183"/>
      <c r="C20" s="184"/>
      <c r="D20" s="15"/>
      <c r="E20" s="16">
        <v>0</v>
      </c>
    </row>
    <row r="21" spans="1:5" ht="12.75" hidden="1" customHeight="1" x14ac:dyDescent="0.2">
      <c r="A21" s="182" t="s">
        <v>19</v>
      </c>
      <c r="B21" s="183"/>
      <c r="C21" s="184"/>
      <c r="D21" s="15"/>
      <c r="E21" s="16">
        <v>0</v>
      </c>
    </row>
    <row r="22" spans="1:5" ht="12.75" customHeight="1" x14ac:dyDescent="0.2">
      <c r="A22" s="185" t="s">
        <v>20</v>
      </c>
      <c r="B22" s="185"/>
      <c r="C22" s="185"/>
      <c r="D22" s="185"/>
      <c r="E22" s="185"/>
    </row>
    <row r="23" spans="1:5" ht="12.75" customHeight="1" x14ac:dyDescent="0.2">
      <c r="A23" s="17" t="s">
        <v>21</v>
      </c>
      <c r="B23" s="18"/>
      <c r="C23" s="18"/>
      <c r="D23" s="19"/>
      <c r="E23" s="14">
        <v>875071.44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275713.22+191953.41</f>
        <v>467666.63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69991.899999999994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181600.97</v>
      </c>
    </row>
    <row r="27" spans="1:5" s="21" customFormat="1" ht="12.75" customHeight="1" x14ac:dyDescent="0.2">
      <c r="A27" s="182" t="s">
        <v>25</v>
      </c>
      <c r="B27" s="183"/>
      <c r="C27" s="184"/>
      <c r="D27" s="19"/>
      <c r="E27" s="20">
        <f>SUM(E23:E26)</f>
        <v>1594330.9399999997</v>
      </c>
    </row>
    <row r="28" spans="1:5" x14ac:dyDescent="0.2">
      <c r="A28" s="22"/>
    </row>
    <row r="29" spans="1:5" x14ac:dyDescent="0.2">
      <c r="A29" s="160" t="s">
        <v>26</v>
      </c>
      <c r="B29" s="186"/>
      <c r="C29" s="187"/>
      <c r="D29" s="24"/>
      <c r="E29" s="168">
        <f>E38+E42+E48</f>
        <v>2694350.1799999997</v>
      </c>
    </row>
    <row r="30" spans="1:5" x14ac:dyDescent="0.2">
      <c r="A30" s="188"/>
      <c r="B30" s="189"/>
      <c r="C30" s="190"/>
      <c r="D30" s="25"/>
      <c r="E30" s="169"/>
    </row>
    <row r="31" spans="1:5" x14ac:dyDescent="0.2">
      <c r="A31" s="171" t="s">
        <v>8</v>
      </c>
      <c r="B31" s="171"/>
      <c r="C31" s="171"/>
      <c r="D31" s="171"/>
      <c r="E31" s="171"/>
    </row>
    <row r="32" spans="1:5" x14ac:dyDescent="0.2">
      <c r="A32" s="172" t="s">
        <v>27</v>
      </c>
      <c r="B32" s="173"/>
      <c r="C32" s="174"/>
      <c r="D32" s="10"/>
      <c r="E32" s="11">
        <v>619776.39</v>
      </c>
    </row>
    <row r="33" spans="1:5" x14ac:dyDescent="0.2">
      <c r="A33" s="175" t="s">
        <v>28</v>
      </c>
      <c r="B33" s="175"/>
      <c r="C33" s="175"/>
      <c r="D33" s="12"/>
      <c r="E33" s="26">
        <v>43128.7</v>
      </c>
    </row>
    <row r="34" spans="1:5" ht="12.75" customHeight="1" x14ac:dyDescent="0.2">
      <c r="A34" s="17" t="s">
        <v>29</v>
      </c>
      <c r="B34" s="18"/>
      <c r="C34" s="18"/>
      <c r="D34" s="19"/>
      <c r="E34" s="26">
        <v>32058.31</v>
      </c>
    </row>
    <row r="35" spans="1:5" x14ac:dyDescent="0.2">
      <c r="A35" s="176" t="s">
        <v>12</v>
      </c>
      <c r="B35" s="177"/>
      <c r="C35" s="178"/>
      <c r="D35" s="15"/>
      <c r="E35" s="26">
        <v>58055.83</v>
      </c>
    </row>
    <row r="36" spans="1:5" x14ac:dyDescent="0.2">
      <c r="A36" s="175" t="s">
        <v>13</v>
      </c>
      <c r="B36" s="175"/>
      <c r="C36" s="175"/>
      <c r="D36" s="12"/>
      <c r="E36" s="26">
        <v>0</v>
      </c>
    </row>
    <row r="37" spans="1:5" ht="12.75" customHeight="1" x14ac:dyDescent="0.2">
      <c r="A37" s="172" t="s">
        <v>0</v>
      </c>
      <c r="B37" s="173"/>
      <c r="C37" s="174"/>
      <c r="D37" s="12"/>
      <c r="E37" s="26">
        <v>0</v>
      </c>
    </row>
    <row r="38" spans="1:5" ht="12.75" customHeight="1" x14ac:dyDescent="0.2">
      <c r="A38" s="170" t="s">
        <v>30</v>
      </c>
      <c r="B38" s="170"/>
      <c r="C38" s="170"/>
      <c r="D38" s="15"/>
      <c r="E38" s="27">
        <f>SUM(E32:E37)</f>
        <v>753019.23</v>
      </c>
    </row>
    <row r="39" spans="1:5" x14ac:dyDescent="0.2">
      <c r="A39" s="171" t="s">
        <v>15</v>
      </c>
      <c r="B39" s="171"/>
      <c r="C39" s="171"/>
      <c r="D39" s="171"/>
      <c r="E39" s="171"/>
    </row>
    <row r="40" spans="1:5" x14ac:dyDescent="0.2">
      <c r="A40" s="179" t="s">
        <v>1</v>
      </c>
      <c r="B40" s="179"/>
      <c r="C40" s="179"/>
      <c r="D40" s="10"/>
      <c r="E40" s="28">
        <v>258372.89</v>
      </c>
    </row>
    <row r="41" spans="1:5" x14ac:dyDescent="0.2">
      <c r="A41" s="180" t="s">
        <v>16</v>
      </c>
      <c r="B41" s="181"/>
      <c r="C41" s="181"/>
      <c r="D41" s="12"/>
      <c r="E41" s="29">
        <v>0</v>
      </c>
    </row>
    <row r="42" spans="1:5" ht="12.75" customHeight="1" x14ac:dyDescent="0.2">
      <c r="A42" s="170" t="s">
        <v>31</v>
      </c>
      <c r="B42" s="170"/>
      <c r="C42" s="170"/>
      <c r="D42" s="15"/>
      <c r="E42" s="27">
        <f>SUM(E40:E41)</f>
        <v>258372.89</v>
      </c>
    </row>
    <row r="43" spans="1:5" ht="12.75" customHeight="1" x14ac:dyDescent="0.2">
      <c r="A43" s="185" t="s">
        <v>20</v>
      </c>
      <c r="B43" s="185"/>
      <c r="C43" s="185"/>
      <c r="D43" s="185"/>
      <c r="E43" s="185"/>
    </row>
    <row r="44" spans="1:5" ht="12.75" customHeight="1" x14ac:dyDescent="0.2">
      <c r="A44" s="176" t="s">
        <v>32</v>
      </c>
      <c r="B44" s="177"/>
      <c r="C44" s="178"/>
      <c r="D44" s="19"/>
      <c r="E44" s="11">
        <v>923715.71</v>
      </c>
    </row>
    <row r="45" spans="1:5" ht="12.75" customHeight="1" x14ac:dyDescent="0.2">
      <c r="A45" s="176" t="s">
        <v>33</v>
      </c>
      <c r="B45" s="177"/>
      <c r="C45" s="178"/>
      <c r="D45" s="19"/>
      <c r="E45" s="26">
        <v>493663.71</v>
      </c>
    </row>
    <row r="46" spans="1:5" ht="12.75" customHeight="1" x14ac:dyDescent="0.2">
      <c r="A46" s="176" t="s">
        <v>34</v>
      </c>
      <c r="B46" s="177"/>
      <c r="C46" s="178"/>
      <c r="D46" s="19"/>
      <c r="E46" s="26">
        <v>73882.67</v>
      </c>
    </row>
    <row r="47" spans="1:5" ht="12.75" customHeight="1" x14ac:dyDescent="0.2">
      <c r="A47" s="176" t="s">
        <v>35</v>
      </c>
      <c r="B47" s="177"/>
      <c r="C47" s="178"/>
      <c r="D47" s="19"/>
      <c r="E47" s="26">
        <v>191695.97</v>
      </c>
    </row>
    <row r="48" spans="1:5" s="21" customFormat="1" ht="12.75" customHeight="1" x14ac:dyDescent="0.2">
      <c r="A48" s="30" t="s">
        <v>36</v>
      </c>
      <c r="B48" s="18"/>
      <c r="C48" s="18"/>
      <c r="D48" s="19"/>
      <c r="E48" s="27">
        <f>SUM(E44:E47)</f>
        <v>1682958.0599999998</v>
      </c>
    </row>
    <row r="49" spans="1:5" x14ac:dyDescent="0.2">
      <c r="A49" s="170" t="s">
        <v>37</v>
      </c>
      <c r="B49" s="170"/>
      <c r="C49" s="170"/>
      <c r="D49" s="15"/>
      <c r="E49" s="31">
        <f>E29/E6</f>
        <v>1.0555889102849665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60" t="s">
        <v>38</v>
      </c>
      <c r="B51" s="186"/>
      <c r="C51" s="187"/>
      <c r="D51" s="24"/>
      <c r="E51" s="168">
        <f>E77+E81+E87</f>
        <v>2702903.53</v>
      </c>
    </row>
    <row r="52" spans="1:5" s="37" customFormat="1" x14ac:dyDescent="0.2">
      <c r="A52" s="188"/>
      <c r="B52" s="189"/>
      <c r="C52" s="190"/>
      <c r="D52" s="25"/>
      <c r="E52" s="169"/>
    </row>
    <row r="53" spans="1:5" s="37" customFormat="1" x14ac:dyDescent="0.2">
      <c r="A53" s="171" t="s">
        <v>8</v>
      </c>
      <c r="B53" s="171"/>
      <c r="C53" s="171"/>
      <c r="D53" s="171"/>
      <c r="E53" s="171"/>
    </row>
    <row r="54" spans="1:5" s="37" customFormat="1" x14ac:dyDescent="0.2">
      <c r="A54" s="192" t="s">
        <v>39</v>
      </c>
      <c r="B54" s="192"/>
      <c r="C54" s="192"/>
      <c r="D54" s="38"/>
      <c r="E54" s="39"/>
    </row>
    <row r="55" spans="1:5" s="37" customFormat="1" x14ac:dyDescent="0.2">
      <c r="A55" s="180" t="s">
        <v>40</v>
      </c>
      <c r="B55" s="181"/>
      <c r="C55" s="191"/>
      <c r="D55" s="38"/>
      <c r="E55" s="11">
        <v>117428.48</v>
      </c>
    </row>
    <row r="56" spans="1:5" s="37" customFormat="1" x14ac:dyDescent="0.2">
      <c r="A56" s="180" t="s">
        <v>41</v>
      </c>
      <c r="B56" s="181"/>
      <c r="C56" s="191"/>
      <c r="D56" s="38"/>
      <c r="E56" s="26">
        <v>16350.8</v>
      </c>
    </row>
    <row r="57" spans="1:5" s="37" customFormat="1" x14ac:dyDescent="0.2">
      <c r="A57" s="175" t="s">
        <v>42</v>
      </c>
      <c r="B57" s="175"/>
      <c r="C57" s="175"/>
      <c r="D57" s="38"/>
      <c r="E57" s="29">
        <v>117428.48</v>
      </c>
    </row>
    <row r="58" spans="1:5" s="37" customFormat="1" x14ac:dyDescent="0.2">
      <c r="A58" s="180" t="s">
        <v>43</v>
      </c>
      <c r="B58" s="181"/>
      <c r="C58" s="191"/>
      <c r="D58" s="38"/>
      <c r="E58" s="26">
        <v>26260.38</v>
      </c>
    </row>
    <row r="59" spans="1:5" s="37" customFormat="1" x14ac:dyDescent="0.2">
      <c r="A59" s="180" t="s">
        <v>44</v>
      </c>
      <c r="B59" s="181"/>
      <c r="C59" s="191"/>
      <c r="D59" s="38"/>
      <c r="E59" s="26">
        <v>8918.6200000000008</v>
      </c>
    </row>
    <row r="60" spans="1:5" s="37" customFormat="1" x14ac:dyDescent="0.2">
      <c r="A60" s="180" t="s">
        <v>45</v>
      </c>
      <c r="B60" s="181"/>
      <c r="C60" s="191"/>
      <c r="D60" s="38"/>
      <c r="E60" s="26">
        <v>136256.67000000001</v>
      </c>
    </row>
    <row r="61" spans="1:5" s="37" customFormat="1" x14ac:dyDescent="0.2">
      <c r="A61" s="180" t="s">
        <v>46</v>
      </c>
      <c r="B61" s="181"/>
      <c r="C61" s="191"/>
      <c r="D61" s="38"/>
      <c r="E61" s="26">
        <v>10405.049999999999</v>
      </c>
    </row>
    <row r="62" spans="1:5" s="37" customFormat="1" x14ac:dyDescent="0.2">
      <c r="A62" s="180" t="s">
        <v>47</v>
      </c>
      <c r="B62" s="181"/>
      <c r="C62" s="191"/>
      <c r="D62" s="38"/>
      <c r="E62" s="26">
        <v>113464.65</v>
      </c>
    </row>
    <row r="63" spans="1:5" s="37" customFormat="1" x14ac:dyDescent="0.2">
      <c r="A63" s="180" t="s">
        <v>48</v>
      </c>
      <c r="B63" s="181"/>
      <c r="C63" s="191"/>
      <c r="D63" s="38"/>
      <c r="E63" s="29">
        <v>40624.92</v>
      </c>
    </row>
    <row r="64" spans="1:5" s="37" customFormat="1" x14ac:dyDescent="0.2">
      <c r="A64" s="193" t="s">
        <v>49</v>
      </c>
      <c r="B64" s="194"/>
      <c r="C64" s="195"/>
      <c r="D64" s="38"/>
      <c r="E64" s="40">
        <f>SUM(E55:E63)</f>
        <v>587138.05000000005</v>
      </c>
    </row>
    <row r="65" spans="1:5" s="37" customFormat="1" ht="25.5" customHeight="1" x14ac:dyDescent="0.2">
      <c r="A65" s="192" t="s">
        <v>50</v>
      </c>
      <c r="B65" s="192"/>
      <c r="C65" s="192"/>
      <c r="D65" s="38"/>
      <c r="E65" s="29"/>
    </row>
    <row r="66" spans="1:5" s="37" customFormat="1" ht="16.5" customHeight="1" x14ac:dyDescent="0.2">
      <c r="A66" s="172" t="s">
        <v>51</v>
      </c>
      <c r="B66" s="173"/>
      <c r="C66" s="174"/>
      <c r="D66" s="38"/>
      <c r="E66" s="28">
        <v>30370.07</v>
      </c>
    </row>
    <row r="67" spans="1:5" s="37" customFormat="1" x14ac:dyDescent="0.2">
      <c r="A67" s="180" t="s">
        <v>52</v>
      </c>
      <c r="B67" s="181"/>
      <c r="C67" s="191"/>
      <c r="D67" s="38"/>
      <c r="E67" s="29">
        <v>40857.480000000003</v>
      </c>
    </row>
    <row r="68" spans="1:5" s="37" customFormat="1" x14ac:dyDescent="0.2">
      <c r="A68" s="193" t="s">
        <v>53</v>
      </c>
      <c r="B68" s="194"/>
      <c r="C68" s="195"/>
      <c r="D68" s="38"/>
      <c r="E68" s="40">
        <f>SUM(E66:E67)</f>
        <v>71227.55</v>
      </c>
    </row>
    <row r="69" spans="1:5" ht="14.25" customHeight="1" x14ac:dyDescent="0.2">
      <c r="A69" s="196" t="s">
        <v>54</v>
      </c>
      <c r="B69" s="197"/>
      <c r="C69" s="197"/>
      <c r="D69" s="197"/>
      <c r="E69" s="198"/>
    </row>
    <row r="70" spans="1:5" ht="12.75" customHeight="1" x14ac:dyDescent="0.2">
      <c r="A70" s="180" t="s">
        <v>55</v>
      </c>
      <c r="B70" s="181"/>
      <c r="C70" s="191"/>
      <c r="D70" s="41"/>
      <c r="E70" s="28">
        <v>54998.52</v>
      </c>
    </row>
    <row r="71" spans="1:5" ht="12.75" customHeight="1" x14ac:dyDescent="0.2">
      <c r="A71" s="42" t="s">
        <v>56</v>
      </c>
      <c r="B71" s="43"/>
      <c r="C71" s="44"/>
      <c r="D71" s="41"/>
      <c r="E71" s="28">
        <v>0</v>
      </c>
    </row>
    <row r="72" spans="1:5" ht="12.75" customHeight="1" x14ac:dyDescent="0.2">
      <c r="A72" s="170" t="s">
        <v>57</v>
      </c>
      <c r="B72" s="170"/>
      <c r="C72" s="170"/>
      <c r="D72" s="45"/>
      <c r="E72" s="39">
        <f>SUM(E70:E71)</f>
        <v>54998.52</v>
      </c>
    </row>
    <row r="73" spans="1:5" ht="14.25" customHeight="1" x14ac:dyDescent="0.2">
      <c r="A73" s="196" t="s">
        <v>58</v>
      </c>
      <c r="B73" s="197"/>
      <c r="C73" s="197"/>
      <c r="D73" s="197"/>
      <c r="E73" s="198"/>
    </row>
    <row r="74" spans="1:5" ht="12.75" customHeight="1" x14ac:dyDescent="0.2">
      <c r="A74" s="175" t="s">
        <v>59</v>
      </c>
      <c r="B74" s="175"/>
      <c r="C74" s="175"/>
      <c r="D74" s="46"/>
      <c r="E74" s="28">
        <f>E13</f>
        <v>0</v>
      </c>
    </row>
    <row r="75" spans="1:5" ht="12.75" customHeight="1" x14ac:dyDescent="0.2">
      <c r="A75" s="172" t="s">
        <v>60</v>
      </c>
      <c r="B75" s="173"/>
      <c r="C75" s="174"/>
      <c r="D75" s="41"/>
      <c r="E75" s="28">
        <f>E14</f>
        <v>0</v>
      </c>
    </row>
    <row r="76" spans="1:5" ht="12.75" customHeight="1" x14ac:dyDescent="0.2">
      <c r="A76" s="170" t="s">
        <v>61</v>
      </c>
      <c r="B76" s="170"/>
      <c r="C76" s="170"/>
      <c r="D76" s="45"/>
      <c r="E76" s="39">
        <f>SUM(E74:E75)</f>
        <v>0</v>
      </c>
    </row>
    <row r="77" spans="1:5" x14ac:dyDescent="0.2">
      <c r="A77" s="170" t="s">
        <v>62</v>
      </c>
      <c r="B77" s="170"/>
      <c r="C77" s="170"/>
      <c r="D77" s="15"/>
      <c r="E77" s="39">
        <f>E64+E68+E72+E76</f>
        <v>713364.12000000011</v>
      </c>
    </row>
    <row r="78" spans="1:5" ht="13.5" customHeight="1" x14ac:dyDescent="0.2">
      <c r="A78" s="171" t="s">
        <v>15</v>
      </c>
      <c r="B78" s="171"/>
      <c r="C78" s="171"/>
      <c r="D78" s="171"/>
      <c r="E78" s="171"/>
    </row>
    <row r="79" spans="1:5" x14ac:dyDescent="0.2">
      <c r="A79" s="202" t="s">
        <v>63</v>
      </c>
      <c r="B79" s="202"/>
      <c r="C79" s="202"/>
      <c r="D79" s="47"/>
      <c r="E79" s="39">
        <v>395208.47</v>
      </c>
    </row>
    <row r="80" spans="1:5" x14ac:dyDescent="0.2">
      <c r="A80" s="203" t="s">
        <v>64</v>
      </c>
      <c r="B80" s="203"/>
      <c r="C80" s="203"/>
      <c r="D80" s="48"/>
      <c r="E80" s="39"/>
    </row>
    <row r="81" spans="1:5" x14ac:dyDescent="0.2">
      <c r="A81" s="170" t="s">
        <v>65</v>
      </c>
      <c r="B81" s="170"/>
      <c r="C81" s="170"/>
      <c r="D81" s="47"/>
      <c r="E81" s="39">
        <f>E79+E80</f>
        <v>395208.47</v>
      </c>
    </row>
    <row r="82" spans="1:5" x14ac:dyDescent="0.2">
      <c r="A82" s="185" t="s">
        <v>20</v>
      </c>
      <c r="B82" s="185"/>
      <c r="C82" s="185"/>
      <c r="D82" s="185"/>
      <c r="E82" s="185"/>
    </row>
    <row r="83" spans="1:5" x14ac:dyDescent="0.2">
      <c r="A83" s="204" t="s">
        <v>66</v>
      </c>
      <c r="B83" s="204"/>
      <c r="C83" s="204"/>
      <c r="D83" s="47"/>
      <c r="E83" s="28">
        <f>E23</f>
        <v>875071.44</v>
      </c>
    </row>
    <row r="84" spans="1:5" x14ac:dyDescent="0.2">
      <c r="A84" s="204" t="s">
        <v>67</v>
      </c>
      <c r="B84" s="204"/>
      <c r="C84" s="204"/>
      <c r="D84" s="47"/>
      <c r="E84" s="28">
        <f>E24</f>
        <v>467666.63</v>
      </c>
    </row>
    <row r="85" spans="1:5" x14ac:dyDescent="0.2">
      <c r="A85" s="204" t="s">
        <v>68</v>
      </c>
      <c r="B85" s="204"/>
      <c r="C85" s="204"/>
      <c r="D85" s="47"/>
      <c r="E85" s="28">
        <f>E25</f>
        <v>69991.899999999994</v>
      </c>
    </row>
    <row r="86" spans="1:5" x14ac:dyDescent="0.2">
      <c r="A86" s="204" t="s">
        <v>69</v>
      </c>
      <c r="B86" s="204"/>
      <c r="C86" s="204"/>
      <c r="D86" s="47"/>
      <c r="E86" s="28">
        <f>E26</f>
        <v>181600.97</v>
      </c>
    </row>
    <row r="87" spans="1:5" x14ac:dyDescent="0.2">
      <c r="A87" s="205" t="s">
        <v>70</v>
      </c>
      <c r="B87" s="205"/>
      <c r="C87" s="205"/>
      <c r="D87" s="47"/>
      <c r="E87" s="39">
        <f>SUM(E83:E86)</f>
        <v>1594330.9399999997</v>
      </c>
    </row>
    <row r="88" spans="1:5" ht="22.5" customHeight="1" x14ac:dyDescent="0.2">
      <c r="A88" s="199" t="s">
        <v>71</v>
      </c>
      <c r="B88" s="200"/>
      <c r="C88" s="200"/>
      <c r="D88" s="200"/>
      <c r="E88" s="201"/>
    </row>
    <row r="89" spans="1:5" x14ac:dyDescent="0.2">
      <c r="A89" s="208" t="s">
        <v>72</v>
      </c>
      <c r="B89" s="209"/>
      <c r="C89" s="210"/>
      <c r="D89" s="49"/>
      <c r="E89" s="39">
        <v>-631314.29</v>
      </c>
    </row>
    <row r="90" spans="1:5" ht="12.75" customHeight="1" x14ac:dyDescent="0.2">
      <c r="A90" s="208" t="s">
        <v>73</v>
      </c>
      <c r="B90" s="209"/>
      <c r="C90" s="210"/>
      <c r="D90" s="49"/>
      <c r="E90" s="39">
        <f>E29-E6</f>
        <v>141888.56000000006</v>
      </c>
    </row>
    <row r="91" spans="1:5" ht="12.75" customHeight="1" x14ac:dyDescent="0.2">
      <c r="A91" s="208" t="s">
        <v>74</v>
      </c>
      <c r="B91" s="209"/>
      <c r="C91" s="210"/>
      <c r="D91" s="49"/>
      <c r="E91" s="39">
        <f>E89+E90</f>
        <v>-489425.73</v>
      </c>
    </row>
    <row r="92" spans="1:5" hidden="1" x14ac:dyDescent="0.2">
      <c r="A92" s="199" t="s">
        <v>71</v>
      </c>
      <c r="B92" s="200"/>
      <c r="C92" s="200"/>
      <c r="D92" s="200"/>
      <c r="E92" s="201"/>
    </row>
    <row r="93" spans="1:5" ht="12.75" hidden="1" customHeight="1" x14ac:dyDescent="0.2">
      <c r="A93" s="211" t="s">
        <v>75</v>
      </c>
      <c r="B93" s="212"/>
      <c r="C93" s="213"/>
      <c r="D93" s="15"/>
      <c r="E93" s="39">
        <f>E94+E95+E96</f>
        <v>-489425.73</v>
      </c>
    </row>
    <row r="94" spans="1:5" x14ac:dyDescent="0.2">
      <c r="A94" s="214" t="s">
        <v>76</v>
      </c>
      <c r="B94" s="214"/>
      <c r="C94" s="50" t="s">
        <v>77</v>
      </c>
      <c r="D94" s="15"/>
      <c r="E94" s="51">
        <v>-104229.5</v>
      </c>
    </row>
    <row r="95" spans="1:5" x14ac:dyDescent="0.2">
      <c r="A95" s="214"/>
      <c r="B95" s="214"/>
      <c r="C95" s="50" t="s">
        <v>78</v>
      </c>
      <c r="D95" s="15"/>
      <c r="E95" s="52">
        <v>-38854.51</v>
      </c>
    </row>
    <row r="96" spans="1:5" x14ac:dyDescent="0.2">
      <c r="A96" s="214"/>
      <c r="B96" s="214"/>
      <c r="C96" s="50" t="s">
        <v>79</v>
      </c>
      <c r="D96" s="15"/>
      <c r="E96" s="52">
        <v>-346341.72</v>
      </c>
    </row>
    <row r="97" spans="1:5" x14ac:dyDescent="0.2">
      <c r="A97" s="53"/>
      <c r="B97" s="54"/>
      <c r="C97" s="50"/>
      <c r="D97" s="55"/>
      <c r="E97" s="39"/>
    </row>
    <row r="98" spans="1:5" ht="12.75" customHeight="1" x14ac:dyDescent="0.2">
      <c r="A98" s="211" t="s">
        <v>80</v>
      </c>
      <c r="B98" s="212"/>
      <c r="C98" s="213"/>
      <c r="D98" s="55"/>
      <c r="E98" s="39">
        <v>103630.26</v>
      </c>
    </row>
    <row r="99" spans="1:5" ht="12.75" customHeight="1" x14ac:dyDescent="0.2">
      <c r="A99" s="211" t="s">
        <v>81</v>
      </c>
      <c r="B99" s="212"/>
      <c r="C99" s="213"/>
      <c r="D99" s="55"/>
      <c r="E99" s="39">
        <f>E17-E81</f>
        <v>-150441.88999999998</v>
      </c>
    </row>
    <row r="100" spans="1:5" ht="12.75" customHeight="1" x14ac:dyDescent="0.2">
      <c r="A100" s="211" t="s">
        <v>82</v>
      </c>
      <c r="B100" s="212"/>
      <c r="C100" s="213"/>
      <c r="D100" s="55"/>
      <c r="E100" s="39">
        <f>E99+E98</f>
        <v>-46811.62999999999</v>
      </c>
    </row>
    <row r="101" spans="1:5" s="56" customFormat="1" x14ac:dyDescent="0.2">
      <c r="A101" s="215" t="s">
        <v>83</v>
      </c>
      <c r="B101" s="216"/>
      <c r="C101" s="216"/>
      <c r="D101" s="216"/>
      <c r="E101" s="217"/>
    </row>
    <row r="102" spans="1:5" s="56" customFormat="1" x14ac:dyDescent="0.2">
      <c r="A102" s="218" t="s">
        <v>84</v>
      </c>
      <c r="B102" s="219"/>
      <c r="C102" s="220"/>
      <c r="D102" s="57"/>
      <c r="E102" s="39">
        <v>-44453</v>
      </c>
    </row>
    <row r="103" spans="1:5" s="56" customFormat="1" x14ac:dyDescent="0.2">
      <c r="A103" s="206" t="s">
        <v>85</v>
      </c>
      <c r="B103" s="207"/>
      <c r="C103" s="207"/>
      <c r="D103" s="57"/>
      <c r="E103" s="28">
        <f>20000*12</f>
        <v>240000</v>
      </c>
    </row>
    <row r="104" spans="1:5" s="56" customFormat="1" x14ac:dyDescent="0.2">
      <c r="A104" s="224" t="s">
        <v>86</v>
      </c>
      <c r="B104" s="225"/>
      <c r="C104" s="226"/>
      <c r="D104" s="57"/>
      <c r="E104" s="28">
        <v>17280</v>
      </c>
    </row>
    <row r="105" spans="1:5" s="56" customFormat="1" x14ac:dyDescent="0.2">
      <c r="A105" s="227" t="s">
        <v>87</v>
      </c>
      <c r="B105" s="228"/>
      <c r="C105" s="229"/>
      <c r="D105" s="58"/>
      <c r="E105" s="28">
        <v>249551.63</v>
      </c>
    </row>
    <row r="106" spans="1:5" s="56" customFormat="1" ht="12.75" customHeight="1" x14ac:dyDescent="0.2">
      <c r="A106" s="221" t="s">
        <v>88</v>
      </c>
      <c r="B106" s="222"/>
      <c r="C106" s="223"/>
      <c r="D106" s="59"/>
      <c r="E106" s="39">
        <f>E104+E105</f>
        <v>266831.63</v>
      </c>
    </row>
    <row r="107" spans="1:5" ht="12.75" customHeight="1" x14ac:dyDescent="0.2">
      <c r="A107" s="221" t="s">
        <v>89</v>
      </c>
      <c r="B107" s="222"/>
      <c r="C107" s="223"/>
      <c r="D107" s="59"/>
      <c r="E107" s="39">
        <f>E103+E102-E106</f>
        <v>-71284.63</v>
      </c>
    </row>
    <row r="108" spans="1:5" s="56" customFormat="1" x14ac:dyDescent="0.2">
      <c r="A108" s="215" t="s">
        <v>90</v>
      </c>
      <c r="B108" s="216"/>
      <c r="C108" s="216"/>
      <c r="D108" s="216"/>
      <c r="E108" s="217"/>
    </row>
    <row r="109" spans="1:5" s="56" customFormat="1" x14ac:dyDescent="0.2">
      <c r="A109" s="206" t="s">
        <v>85</v>
      </c>
      <c r="B109" s="207"/>
      <c r="C109" s="207"/>
      <c r="D109" s="57"/>
      <c r="E109" s="28">
        <f>300*11</f>
        <v>3300</v>
      </c>
    </row>
    <row r="110" spans="1:5" s="56" customFormat="1" ht="12.75" customHeight="1" x14ac:dyDescent="0.2">
      <c r="A110" s="221" t="s">
        <v>88</v>
      </c>
      <c r="B110" s="222"/>
      <c r="C110" s="223"/>
      <c r="D110" s="59"/>
      <c r="E110" s="39">
        <v>0</v>
      </c>
    </row>
    <row r="111" spans="1:5" ht="12.75" customHeight="1" x14ac:dyDescent="0.2">
      <c r="A111" s="221" t="s">
        <v>89</v>
      </c>
      <c r="B111" s="222"/>
      <c r="C111" s="223"/>
      <c r="D111" s="59"/>
      <c r="E111" s="39">
        <f>E109-E110</f>
        <v>3300</v>
      </c>
    </row>
    <row r="112" spans="1:5" ht="12.75" customHeight="1" x14ac:dyDescent="0.2">
      <c r="A112" s="33"/>
      <c r="B112" s="33"/>
      <c r="C112" s="33"/>
      <c r="D112" s="34"/>
      <c r="E112" s="60"/>
    </row>
    <row r="113" spans="1:5" x14ac:dyDescent="0.2">
      <c r="A113" s="1" t="s">
        <v>91</v>
      </c>
      <c r="D113" s="23" t="s">
        <v>92</v>
      </c>
      <c r="E113" s="61"/>
    </row>
    <row r="114" spans="1:5" x14ac:dyDescent="0.2">
      <c r="A114" s="62"/>
      <c r="B114" s="62"/>
      <c r="C114" s="62"/>
      <c r="D114" s="63"/>
      <c r="E114" s="61"/>
    </row>
    <row r="115" spans="1:5" x14ac:dyDescent="0.2">
      <c r="A115" s="1" t="s">
        <v>93</v>
      </c>
      <c r="D115" s="23" t="s">
        <v>94</v>
      </c>
      <c r="E115" s="64"/>
    </row>
    <row r="116" spans="1:5" x14ac:dyDescent="0.2">
      <c r="A116" s="1"/>
      <c r="E116" s="64"/>
    </row>
    <row r="117" spans="1:5" ht="14.25" customHeight="1" x14ac:dyDescent="0.2">
      <c r="A117" s="1"/>
      <c r="B117" s="21" t="s">
        <v>95</v>
      </c>
      <c r="C117" s="21"/>
      <c r="E117" s="64"/>
    </row>
    <row r="118" spans="1:5" x14ac:dyDescent="0.2">
      <c r="A118" s="1" t="s">
        <v>96</v>
      </c>
      <c r="E118" s="64"/>
    </row>
    <row r="119" spans="1:5" x14ac:dyDescent="0.2">
      <c r="A119" s="1" t="s">
        <v>97</v>
      </c>
      <c r="E119" s="64"/>
    </row>
    <row r="122" spans="1:5" x14ac:dyDescent="0.2">
      <c r="E122" s="64"/>
    </row>
  </sheetData>
  <mergeCells count="99">
    <mergeCell ref="A110:C110"/>
    <mergeCell ref="A111:C111"/>
    <mergeCell ref="A104:C104"/>
    <mergeCell ref="A105:C105"/>
    <mergeCell ref="A106:C106"/>
    <mergeCell ref="A107:C107"/>
    <mergeCell ref="A108:E108"/>
    <mergeCell ref="A109:C109"/>
    <mergeCell ref="A103:C103"/>
    <mergeCell ref="A89:C89"/>
    <mergeCell ref="A90:C90"/>
    <mergeCell ref="A91:C91"/>
    <mergeCell ref="A92:E92"/>
    <mergeCell ref="A93:C93"/>
    <mergeCell ref="A94:B96"/>
    <mergeCell ref="A98:C98"/>
    <mergeCell ref="A99:C99"/>
    <mergeCell ref="A100:C100"/>
    <mergeCell ref="A101:E101"/>
    <mergeCell ref="A102:C102"/>
    <mergeCell ref="A88:E88"/>
    <mergeCell ref="A77:C77"/>
    <mergeCell ref="A78:E78"/>
    <mergeCell ref="A79:C79"/>
    <mergeCell ref="A80:C80"/>
    <mergeCell ref="A81:C81"/>
    <mergeCell ref="A82:E82"/>
    <mergeCell ref="A83:C83"/>
    <mergeCell ref="A84:C84"/>
    <mergeCell ref="A85:C85"/>
    <mergeCell ref="A86:C86"/>
    <mergeCell ref="A87:C87"/>
    <mergeCell ref="A76:C76"/>
    <mergeCell ref="A64:C64"/>
    <mergeCell ref="A65:C65"/>
    <mergeCell ref="A66:C66"/>
    <mergeCell ref="A67:C67"/>
    <mergeCell ref="A68:C68"/>
    <mergeCell ref="A69:E69"/>
    <mergeCell ref="A70:C70"/>
    <mergeCell ref="A72:C72"/>
    <mergeCell ref="A73:E73"/>
    <mergeCell ref="A74:C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58"/>
  <sheetViews>
    <sheetView workbookViewId="0">
      <selection activeCell="E55" sqref="E55"/>
    </sheetView>
  </sheetViews>
  <sheetFormatPr defaultRowHeight="12.75" x14ac:dyDescent="0.25"/>
  <cols>
    <col min="1" max="1" width="5.140625" style="156" customWidth="1"/>
    <col min="2" max="2" width="46.7109375" style="66" customWidth="1"/>
    <col min="3" max="3" width="12.140625" style="66" customWidth="1"/>
    <col min="4" max="4" width="12.85546875" style="66" customWidth="1"/>
    <col min="5" max="5" width="14.42578125" style="66" customWidth="1"/>
    <col min="6" max="6" width="12.140625" style="66" customWidth="1"/>
    <col min="7" max="7" width="11.85546875" style="66" customWidth="1"/>
    <col min="8" max="8" width="12.5703125" style="66" bestFit="1" customWidth="1"/>
    <col min="9" max="9" width="10.5703125" style="67" bestFit="1" customWidth="1"/>
    <col min="10" max="16384" width="9.140625" style="67"/>
  </cols>
  <sheetData>
    <row r="3" spans="1:9" ht="12.75" customHeight="1" x14ac:dyDescent="0.25">
      <c r="A3" s="266" t="s">
        <v>98</v>
      </c>
      <c r="B3" s="266"/>
      <c r="C3" s="266"/>
      <c r="D3" s="266"/>
      <c r="E3" s="266"/>
      <c r="F3" s="266"/>
      <c r="G3" s="266"/>
    </row>
    <row r="4" spans="1:9" ht="12.75" customHeight="1" x14ac:dyDescent="0.25">
      <c r="A4" s="266" t="s">
        <v>99</v>
      </c>
      <c r="B4" s="266"/>
      <c r="C4" s="266"/>
      <c r="D4" s="266"/>
      <c r="E4" s="266"/>
      <c r="F4" s="266"/>
      <c r="G4" s="266"/>
    </row>
    <row r="5" spans="1:9" ht="12.75" customHeight="1" x14ac:dyDescent="0.25">
      <c r="A5" s="267" t="s">
        <v>100</v>
      </c>
      <c r="B5" s="267"/>
      <c r="C5" s="267"/>
      <c r="D5" s="267"/>
      <c r="E5" s="267"/>
      <c r="F5" s="267"/>
      <c r="G5" s="267"/>
    </row>
    <row r="6" spans="1:9" ht="25.5" x14ac:dyDescent="0.25">
      <c r="A6" s="68"/>
      <c r="B6" s="69"/>
      <c r="C6" s="69"/>
      <c r="D6" s="70" t="s">
        <v>101</v>
      </c>
      <c r="E6" s="70" t="s">
        <v>102</v>
      </c>
      <c r="F6" s="70" t="s">
        <v>103</v>
      </c>
    </row>
    <row r="7" spans="1:9" ht="12.75" customHeight="1" x14ac:dyDescent="0.25">
      <c r="A7" s="268" t="s">
        <v>104</v>
      </c>
      <c r="B7" s="268"/>
      <c r="D7" s="71">
        <f>D10/D8/12</f>
        <v>4128.9908906882583</v>
      </c>
    </row>
    <row r="8" spans="1:9" ht="12.75" customHeight="1" x14ac:dyDescent="0.25">
      <c r="A8" s="268" t="s">
        <v>105</v>
      </c>
      <c r="B8" s="268"/>
      <c r="D8" s="72">
        <v>4.9400000000000004</v>
      </c>
      <c r="F8" s="73">
        <v>20000</v>
      </c>
    </row>
    <row r="9" spans="1:9" ht="12.75" customHeight="1" x14ac:dyDescent="0.25">
      <c r="A9" s="269" t="s">
        <v>106</v>
      </c>
      <c r="B9" s="269"/>
      <c r="C9" s="69"/>
      <c r="D9" s="74">
        <v>-103630.26</v>
      </c>
      <c r="E9" s="73">
        <v>52460.82</v>
      </c>
      <c r="F9" s="73">
        <f>-'[1]19'!$E$76</f>
        <v>44453</v>
      </c>
    </row>
    <row r="10" spans="1:9" ht="12.75" customHeight="1" x14ac:dyDescent="0.25">
      <c r="A10" s="261" t="s">
        <v>107</v>
      </c>
      <c r="B10" s="261"/>
      <c r="D10" s="73">
        <v>244766.58</v>
      </c>
      <c r="E10" s="73">
        <v>258372.89</v>
      </c>
      <c r="F10" s="73">
        <f>20000*12</f>
        <v>240000</v>
      </c>
    </row>
    <row r="11" spans="1:9" ht="12.75" customHeight="1" x14ac:dyDescent="0.25">
      <c r="A11" s="262" t="s">
        <v>108</v>
      </c>
      <c r="B11" s="262"/>
      <c r="C11" s="75"/>
      <c r="D11" s="76">
        <f>D10-D9</f>
        <v>348396.83999999997</v>
      </c>
      <c r="E11" s="77"/>
      <c r="F11" s="76">
        <f>F10-F9</f>
        <v>195547</v>
      </c>
    </row>
    <row r="12" spans="1:9" x14ac:dyDescent="0.25">
      <c r="A12" s="263"/>
      <c r="B12" s="263"/>
      <c r="C12" s="75"/>
      <c r="D12" s="75"/>
      <c r="E12" s="75"/>
      <c r="F12" s="75"/>
    </row>
    <row r="13" spans="1:9" ht="12.75" customHeight="1" x14ac:dyDescent="0.25">
      <c r="A13" s="264" t="s">
        <v>109</v>
      </c>
      <c r="B13" s="257" t="s">
        <v>110</v>
      </c>
      <c r="C13" s="257" t="s">
        <v>111</v>
      </c>
      <c r="D13" s="257" t="s">
        <v>112</v>
      </c>
      <c r="E13" s="258" t="s">
        <v>113</v>
      </c>
      <c r="F13" s="259" t="s">
        <v>114</v>
      </c>
      <c r="G13" s="257" t="s">
        <v>115</v>
      </c>
    </row>
    <row r="14" spans="1:9" x14ac:dyDescent="0.25">
      <c r="A14" s="265"/>
      <c r="B14" s="257"/>
      <c r="C14" s="257"/>
      <c r="D14" s="257"/>
      <c r="E14" s="258"/>
      <c r="F14" s="260"/>
      <c r="G14" s="257"/>
    </row>
    <row r="15" spans="1:9" x14ac:dyDescent="0.25">
      <c r="A15" s="78">
        <v>1</v>
      </c>
      <c r="B15" s="79" t="s">
        <v>116</v>
      </c>
      <c r="C15" s="80"/>
      <c r="D15" s="81"/>
      <c r="E15" s="81"/>
      <c r="F15" s="81"/>
      <c r="G15" s="81"/>
      <c r="H15" s="82"/>
      <c r="I15" s="82"/>
    </row>
    <row r="16" spans="1:9" x14ac:dyDescent="0.2">
      <c r="A16" s="244">
        <v>1</v>
      </c>
      <c r="B16" s="83" t="s">
        <v>117</v>
      </c>
      <c r="C16" s="246">
        <v>8</v>
      </c>
      <c r="D16" s="84">
        <v>7027.2</v>
      </c>
      <c r="E16" s="85">
        <f t="shared" ref="E16:E29" si="0">D16</f>
        <v>7027.2</v>
      </c>
      <c r="F16" s="86"/>
      <c r="G16" s="248" t="s">
        <v>118</v>
      </c>
      <c r="H16" s="82"/>
      <c r="I16" s="82"/>
    </row>
    <row r="17" spans="1:9" x14ac:dyDescent="0.2">
      <c r="A17" s="245"/>
      <c r="B17" s="87" t="s">
        <v>119</v>
      </c>
      <c r="C17" s="247"/>
      <c r="D17" s="88">
        <v>8560.09</v>
      </c>
      <c r="E17" s="89">
        <f t="shared" si="0"/>
        <v>8560.09</v>
      </c>
      <c r="F17" s="90"/>
      <c r="G17" s="249"/>
      <c r="H17" s="82"/>
      <c r="I17" s="82"/>
    </row>
    <row r="18" spans="1:9" x14ac:dyDescent="0.2">
      <c r="A18" s="91">
        <v>2</v>
      </c>
      <c r="B18" s="87" t="s">
        <v>120</v>
      </c>
      <c r="C18" s="92" t="s">
        <v>121</v>
      </c>
      <c r="D18" s="93">
        <v>2200</v>
      </c>
      <c r="E18" s="94">
        <f>D18</f>
        <v>2200</v>
      </c>
      <c r="F18" s="95"/>
      <c r="G18" s="96" t="s">
        <v>122</v>
      </c>
      <c r="H18" s="82"/>
      <c r="I18" s="82"/>
    </row>
    <row r="19" spans="1:9" x14ac:dyDescent="0.2">
      <c r="A19" s="244">
        <v>3</v>
      </c>
      <c r="B19" s="83" t="s">
        <v>123</v>
      </c>
      <c r="C19" s="246">
        <v>31</v>
      </c>
      <c r="D19" s="84">
        <v>954.15</v>
      </c>
      <c r="E19" s="85">
        <f t="shared" si="0"/>
        <v>954.15</v>
      </c>
      <c r="F19" s="97"/>
      <c r="G19" s="248" t="s">
        <v>124</v>
      </c>
      <c r="H19" s="82"/>
      <c r="I19" s="82"/>
    </row>
    <row r="20" spans="1:9" x14ac:dyDescent="0.2">
      <c r="A20" s="245"/>
      <c r="B20" s="87" t="s">
        <v>125</v>
      </c>
      <c r="C20" s="247"/>
      <c r="D20" s="88">
        <v>4110.5200000000004</v>
      </c>
      <c r="E20" s="98">
        <f t="shared" si="0"/>
        <v>4110.5200000000004</v>
      </c>
      <c r="F20" s="99"/>
      <c r="G20" s="249"/>
    </row>
    <row r="21" spans="1:9" ht="15" customHeight="1" x14ac:dyDescent="0.2">
      <c r="A21" s="100">
        <v>4</v>
      </c>
      <c r="B21" s="83" t="s">
        <v>126</v>
      </c>
      <c r="C21" s="101">
        <v>68</v>
      </c>
      <c r="D21" s="84">
        <v>5119.55</v>
      </c>
      <c r="E21" s="102">
        <f t="shared" si="0"/>
        <v>5119.55</v>
      </c>
      <c r="F21" s="103"/>
      <c r="G21" s="104" t="s">
        <v>127</v>
      </c>
    </row>
    <row r="22" spans="1:9" x14ac:dyDescent="0.2">
      <c r="A22" s="250">
        <v>5</v>
      </c>
      <c r="B22" s="83" t="s">
        <v>128</v>
      </c>
      <c r="C22" s="246">
        <v>113</v>
      </c>
      <c r="D22" s="84">
        <v>3204.6</v>
      </c>
      <c r="E22" s="102">
        <f t="shared" si="0"/>
        <v>3204.6</v>
      </c>
      <c r="F22" s="99"/>
      <c r="G22" s="254" t="s">
        <v>129</v>
      </c>
    </row>
    <row r="23" spans="1:9" x14ac:dyDescent="0.2">
      <c r="A23" s="251"/>
      <c r="B23" s="87" t="s">
        <v>130</v>
      </c>
      <c r="C23" s="253"/>
      <c r="D23" s="88">
        <v>1659.87</v>
      </c>
      <c r="E23" s="85">
        <f t="shared" si="0"/>
        <v>1659.87</v>
      </c>
      <c r="F23" s="105"/>
      <c r="G23" s="255"/>
    </row>
    <row r="24" spans="1:9" x14ac:dyDescent="0.2">
      <c r="A24" s="252"/>
      <c r="B24" s="87" t="s">
        <v>131</v>
      </c>
      <c r="C24" s="247"/>
      <c r="D24" s="88">
        <v>1867.37</v>
      </c>
      <c r="E24" s="85">
        <f t="shared" si="0"/>
        <v>1867.37</v>
      </c>
      <c r="F24" s="97"/>
      <c r="G24" s="256"/>
    </row>
    <row r="25" spans="1:9" x14ac:dyDescent="0.2">
      <c r="A25" s="106"/>
      <c r="B25" s="107" t="s">
        <v>132</v>
      </c>
      <c r="C25" s="108"/>
      <c r="D25" s="109">
        <v>20458.12</v>
      </c>
      <c r="E25" s="85">
        <f t="shared" si="0"/>
        <v>20458.12</v>
      </c>
      <c r="F25" s="97"/>
      <c r="G25" s="110"/>
    </row>
    <row r="26" spans="1:9" x14ac:dyDescent="0.2">
      <c r="A26" s="106"/>
      <c r="B26" s="107"/>
      <c r="C26" s="108"/>
      <c r="D26" s="109"/>
      <c r="E26" s="85">
        <f t="shared" si="0"/>
        <v>0</v>
      </c>
      <c r="F26" s="97"/>
      <c r="G26" s="110"/>
    </row>
    <row r="27" spans="1:9" x14ac:dyDescent="0.2">
      <c r="A27" s="106"/>
      <c r="B27" s="107"/>
      <c r="C27" s="108"/>
      <c r="D27" s="109"/>
      <c r="E27" s="85">
        <f t="shared" si="0"/>
        <v>0</v>
      </c>
      <c r="F27" s="86"/>
      <c r="G27" s="230"/>
    </row>
    <row r="28" spans="1:9" x14ac:dyDescent="0.2">
      <c r="A28" s="100"/>
      <c r="B28" s="107"/>
      <c r="C28" s="108"/>
      <c r="D28" s="109"/>
      <c r="E28" s="85">
        <f t="shared" si="0"/>
        <v>0</v>
      </c>
      <c r="F28" s="105"/>
      <c r="G28" s="231"/>
    </row>
    <row r="29" spans="1:9" x14ac:dyDescent="0.2">
      <c r="A29" s="100"/>
      <c r="B29" s="107"/>
      <c r="C29" s="111"/>
      <c r="D29" s="109"/>
      <c r="E29" s="85">
        <f t="shared" si="0"/>
        <v>0</v>
      </c>
      <c r="F29" s="105"/>
      <c r="G29" s="112"/>
    </row>
    <row r="30" spans="1:9" x14ac:dyDescent="0.25">
      <c r="A30" s="78"/>
      <c r="B30" s="113" t="s">
        <v>133</v>
      </c>
      <c r="C30" s="114"/>
      <c r="D30" s="115">
        <f>SUM(D16:D29)</f>
        <v>55161.47</v>
      </c>
      <c r="E30" s="116">
        <f>SUM(E16:E29)</f>
        <v>55161.47</v>
      </c>
      <c r="F30" s="114">
        <f>SUM(F16:F29)</f>
        <v>0</v>
      </c>
      <c r="G30" s="114"/>
    </row>
    <row r="31" spans="1:9" x14ac:dyDescent="0.25">
      <c r="A31" s="78">
        <v>2</v>
      </c>
      <c r="B31" s="79" t="s">
        <v>134</v>
      </c>
      <c r="C31" s="117"/>
      <c r="D31" s="114"/>
      <c r="E31" s="116"/>
      <c r="F31" s="114"/>
      <c r="G31" s="118"/>
    </row>
    <row r="32" spans="1:9" x14ac:dyDescent="0.25">
      <c r="A32" s="91">
        <v>1</v>
      </c>
      <c r="B32" s="119" t="s">
        <v>135</v>
      </c>
      <c r="C32" s="96"/>
      <c r="D32" s="120">
        <v>92099</v>
      </c>
      <c r="E32" s="85">
        <f>D32</f>
        <v>92099</v>
      </c>
      <c r="F32" s="97"/>
      <c r="G32" s="121"/>
    </row>
    <row r="33" spans="1:7" x14ac:dyDescent="0.25">
      <c r="A33" s="91">
        <v>2</v>
      </c>
      <c r="B33" s="122"/>
      <c r="C33" s="123"/>
      <c r="D33" s="97"/>
      <c r="E33" s="85"/>
      <c r="F33" s="97"/>
      <c r="G33" s="121"/>
    </row>
    <row r="34" spans="1:7" x14ac:dyDescent="0.25">
      <c r="A34" s="91"/>
      <c r="B34" s="122"/>
      <c r="C34" s="123"/>
      <c r="D34" s="97"/>
      <c r="E34" s="85"/>
      <c r="F34" s="97"/>
      <c r="G34" s="121"/>
    </row>
    <row r="35" spans="1:7" x14ac:dyDescent="0.25">
      <c r="A35" s="78"/>
      <c r="B35" s="113" t="s">
        <v>133</v>
      </c>
      <c r="C35" s="114"/>
      <c r="D35" s="114">
        <f>SUM(D32:D34)</f>
        <v>92099</v>
      </c>
      <c r="E35" s="116">
        <f>SUM(E32:E34)</f>
        <v>92099</v>
      </c>
      <c r="F35" s="114">
        <f>SUM(F32:F34)</f>
        <v>0</v>
      </c>
      <c r="G35" s="114"/>
    </row>
    <row r="36" spans="1:7" x14ac:dyDescent="0.25">
      <c r="A36" s="78">
        <v>3</v>
      </c>
      <c r="B36" s="79" t="s">
        <v>136</v>
      </c>
      <c r="C36" s="124"/>
      <c r="D36" s="114"/>
      <c r="E36" s="116"/>
      <c r="F36" s="114"/>
      <c r="G36" s="118"/>
    </row>
    <row r="37" spans="1:7" s="66" customFormat="1" x14ac:dyDescent="0.2">
      <c r="A37" s="100">
        <v>1</v>
      </c>
      <c r="B37" s="83" t="s">
        <v>137</v>
      </c>
      <c r="C37" s="101" t="s">
        <v>138</v>
      </c>
      <c r="D37" s="84">
        <f>27000*2</f>
        <v>54000</v>
      </c>
      <c r="E37" s="125">
        <f t="shared" ref="E37:E42" si="1">D37</f>
        <v>54000</v>
      </c>
      <c r="F37" s="126"/>
      <c r="G37" s="127" t="s">
        <v>124</v>
      </c>
    </row>
    <row r="38" spans="1:7" ht="12.75" customHeight="1" x14ac:dyDescent="0.2">
      <c r="A38" s="100">
        <v>2</v>
      </c>
      <c r="B38" s="128" t="s">
        <v>139</v>
      </c>
      <c r="C38" s="129" t="s">
        <v>138</v>
      </c>
      <c r="D38" s="130">
        <f>79724*2</f>
        <v>159448</v>
      </c>
      <c r="E38" s="125">
        <f>D38</f>
        <v>159448</v>
      </c>
      <c r="F38" s="131"/>
      <c r="G38" s="132" t="s">
        <v>124</v>
      </c>
    </row>
    <row r="39" spans="1:7" x14ac:dyDescent="0.2">
      <c r="A39" s="91">
        <v>3</v>
      </c>
      <c r="B39" s="107" t="s">
        <v>140</v>
      </c>
      <c r="C39" s="133" t="s">
        <v>141</v>
      </c>
      <c r="D39" s="109">
        <v>249551.63</v>
      </c>
      <c r="E39" s="125"/>
      <c r="F39" s="125">
        <f>D39</f>
        <v>249551.63</v>
      </c>
      <c r="G39" s="134" t="s">
        <v>142</v>
      </c>
    </row>
    <row r="40" spans="1:7" x14ac:dyDescent="0.2">
      <c r="A40" s="91"/>
      <c r="B40" s="83" t="s">
        <v>143</v>
      </c>
      <c r="C40" s="101" t="s">
        <v>144</v>
      </c>
      <c r="D40" s="109">
        <v>22000</v>
      </c>
      <c r="E40" s="125">
        <f t="shared" si="1"/>
        <v>22000</v>
      </c>
      <c r="F40" s="135"/>
      <c r="G40" s="134" t="s">
        <v>142</v>
      </c>
    </row>
    <row r="41" spans="1:7" x14ac:dyDescent="0.2">
      <c r="A41" s="91"/>
      <c r="B41" s="136" t="s">
        <v>145</v>
      </c>
      <c r="C41" s="133" t="s">
        <v>144</v>
      </c>
      <c r="D41" s="109">
        <f>12500</f>
        <v>12500</v>
      </c>
      <c r="E41" s="125">
        <f t="shared" si="1"/>
        <v>12500</v>
      </c>
      <c r="F41" s="126"/>
      <c r="G41" s="134" t="s">
        <v>146</v>
      </c>
    </row>
    <row r="42" spans="1:7" x14ac:dyDescent="0.2">
      <c r="A42" s="91"/>
      <c r="B42" s="107"/>
      <c r="C42" s="137"/>
      <c r="D42" s="109"/>
      <c r="E42" s="125">
        <f t="shared" si="1"/>
        <v>0</v>
      </c>
      <c r="F42" s="135"/>
      <c r="G42" s="126"/>
    </row>
    <row r="43" spans="1:7" x14ac:dyDescent="0.25">
      <c r="A43" s="78"/>
      <c r="B43" s="113" t="s">
        <v>133</v>
      </c>
      <c r="C43" s="114"/>
      <c r="D43" s="114">
        <f>SUM(D37:D42)</f>
        <v>497499.63</v>
      </c>
      <c r="E43" s="116">
        <f>SUM(E37:E42)</f>
        <v>247948</v>
      </c>
      <c r="F43" s="116">
        <f>SUM(F37:F42)</f>
        <v>249551.63</v>
      </c>
      <c r="G43" s="114"/>
    </row>
    <row r="44" spans="1:7" s="66" customFormat="1" x14ac:dyDescent="0.25">
      <c r="A44" s="138">
        <v>4</v>
      </c>
      <c r="B44" s="139" t="s">
        <v>147</v>
      </c>
      <c r="C44" s="139"/>
      <c r="D44" s="114"/>
      <c r="E44" s="114"/>
      <c r="F44" s="116"/>
      <c r="G44" s="121"/>
    </row>
    <row r="45" spans="1:7" s="66" customFormat="1" x14ac:dyDescent="0.25">
      <c r="A45" s="140">
        <v>1</v>
      </c>
      <c r="B45" s="141" t="s">
        <v>148</v>
      </c>
      <c r="C45" s="142" t="s">
        <v>149</v>
      </c>
      <c r="D45" s="143"/>
      <c r="E45" s="126"/>
      <c r="F45" s="125">
        <f>8640*2</f>
        <v>17280</v>
      </c>
      <c r="G45" s="121"/>
    </row>
    <row r="46" spans="1:7" x14ac:dyDescent="0.2">
      <c r="A46" s="91"/>
      <c r="B46" s="107"/>
      <c r="C46" s="144"/>
      <c r="D46" s="109"/>
      <c r="E46" s="126">
        <f>D46</f>
        <v>0</v>
      </c>
      <c r="F46" s="145"/>
      <c r="G46" s="146"/>
    </row>
    <row r="47" spans="1:7" s="66" customFormat="1" x14ac:dyDescent="0.25">
      <c r="A47" s="147"/>
      <c r="B47" s="141"/>
      <c r="C47" s="142"/>
      <c r="D47" s="126"/>
      <c r="E47" s="126"/>
      <c r="F47" s="125"/>
      <c r="G47" s="121"/>
    </row>
    <row r="48" spans="1:7" s="66" customFormat="1" x14ac:dyDescent="0.25">
      <c r="A48" s="138"/>
      <c r="B48" s="148" t="s">
        <v>133</v>
      </c>
      <c r="C48" s="139"/>
      <c r="D48" s="114">
        <f>SUM(D45:D47)</f>
        <v>0</v>
      </c>
      <c r="E48" s="114">
        <f>SUM(E45:E47)</f>
        <v>0</v>
      </c>
      <c r="F48" s="116">
        <f>SUM(F45:F47)</f>
        <v>17280</v>
      </c>
      <c r="G48" s="118"/>
    </row>
    <row r="49" spans="1:9" x14ac:dyDescent="0.25">
      <c r="A49" s="78"/>
      <c r="B49" s="113" t="s">
        <v>150</v>
      </c>
      <c r="C49" s="114">
        <f>C30+C35+C43+C48</f>
        <v>0</v>
      </c>
      <c r="D49" s="114">
        <f>D30+D35+D43+D48</f>
        <v>644760.1</v>
      </c>
      <c r="E49" s="114">
        <f>E30+E35+E43+E48</f>
        <v>395208.47</v>
      </c>
      <c r="F49" s="116">
        <f>F30+F35+F43+F48</f>
        <v>266831.63</v>
      </c>
      <c r="G49" s="114"/>
    </row>
    <row r="51" spans="1:9" s="151" customFormat="1" ht="12.75" customHeight="1" x14ac:dyDescent="0.25">
      <c r="A51" s="232" t="s">
        <v>151</v>
      </c>
      <c r="B51" s="233"/>
      <c r="C51" s="233"/>
      <c r="D51" s="234"/>
      <c r="E51" s="149">
        <f>E49-D11</f>
        <v>46811.630000000005</v>
      </c>
      <c r="F51" s="82"/>
      <c r="G51" s="82"/>
      <c r="H51" s="150"/>
      <c r="I51" s="150"/>
    </row>
    <row r="52" spans="1:9" s="151" customFormat="1" ht="12.75" customHeight="1" x14ac:dyDescent="0.25">
      <c r="A52" s="235" t="s">
        <v>152</v>
      </c>
      <c r="B52" s="236"/>
      <c r="C52" s="236"/>
      <c r="D52" s="237"/>
      <c r="E52" s="152">
        <f>D7*D8*12</f>
        <v>244766.57999999996</v>
      </c>
      <c r="F52" s="82"/>
      <c r="G52" s="82"/>
      <c r="H52" s="150"/>
      <c r="I52" s="150"/>
    </row>
    <row r="53" spans="1:9" s="151" customFormat="1" ht="12.75" customHeight="1" x14ac:dyDescent="0.25">
      <c r="A53" s="235" t="s">
        <v>153</v>
      </c>
      <c r="B53" s="236"/>
      <c r="C53" s="236"/>
      <c r="D53" s="237"/>
      <c r="E53" s="152">
        <f>E52-E51</f>
        <v>197954.94999999995</v>
      </c>
      <c r="F53" s="82"/>
      <c r="G53" s="82"/>
      <c r="H53" s="150"/>
      <c r="I53" s="150"/>
    </row>
    <row r="54" spans="1:9" s="151" customFormat="1" ht="12.75" customHeight="1" x14ac:dyDescent="0.25">
      <c r="A54" s="238" t="s">
        <v>154</v>
      </c>
      <c r="B54" s="239"/>
      <c r="C54" s="239"/>
      <c r="D54" s="240"/>
      <c r="E54" s="149">
        <v>6900</v>
      </c>
      <c r="F54" s="82"/>
      <c r="G54" s="82"/>
      <c r="H54" s="150"/>
      <c r="I54" s="150"/>
    </row>
    <row r="55" spans="1:9" s="151" customFormat="1" ht="12.75" customHeight="1" x14ac:dyDescent="0.25">
      <c r="A55" s="241" t="s">
        <v>155</v>
      </c>
      <c r="B55" s="242"/>
      <c r="C55" s="242"/>
      <c r="D55" s="243"/>
      <c r="E55" s="152">
        <f>E53+E54</f>
        <v>204854.94999999995</v>
      </c>
      <c r="F55" s="82"/>
      <c r="G55" s="82"/>
      <c r="H55" s="150"/>
      <c r="I55" s="150"/>
    </row>
    <row r="56" spans="1:9" s="151" customFormat="1" x14ac:dyDescent="0.25">
      <c r="A56" s="153"/>
      <c r="B56" s="82"/>
      <c r="C56" s="82"/>
      <c r="D56" s="82"/>
      <c r="E56" s="154"/>
      <c r="F56" s="82"/>
      <c r="G56" s="82"/>
      <c r="H56" s="150"/>
      <c r="I56" s="150"/>
    </row>
    <row r="57" spans="1:9" s="151" customFormat="1" x14ac:dyDescent="0.25">
      <c r="A57" s="153"/>
      <c r="B57" s="82"/>
      <c r="C57" s="82"/>
      <c r="D57" s="82"/>
      <c r="E57" s="82"/>
      <c r="F57" s="82"/>
      <c r="G57" s="82"/>
      <c r="H57" s="150"/>
      <c r="I57" s="150"/>
    </row>
    <row r="58" spans="1:9" s="151" customFormat="1" x14ac:dyDescent="0.25">
      <c r="A58" s="153"/>
      <c r="B58" s="82" t="s">
        <v>156</v>
      </c>
      <c r="C58" s="155" t="s">
        <v>157</v>
      </c>
      <c r="D58" s="82"/>
      <c r="E58" s="82"/>
      <c r="F58" s="82"/>
      <c r="G58" s="82"/>
      <c r="H58" s="150"/>
      <c r="I58" s="150"/>
    </row>
  </sheetData>
  <mergeCells count="31">
    <mergeCell ref="A9:B9"/>
    <mergeCell ref="A3:G3"/>
    <mergeCell ref="A4:G4"/>
    <mergeCell ref="A5:G5"/>
    <mergeCell ref="A7:B7"/>
    <mergeCell ref="A8:B8"/>
    <mergeCell ref="A10:B10"/>
    <mergeCell ref="A11:B11"/>
    <mergeCell ref="A12:B12"/>
    <mergeCell ref="A13:A14"/>
    <mergeCell ref="B13:B14"/>
    <mergeCell ref="D13:D14"/>
    <mergeCell ref="E13:E14"/>
    <mergeCell ref="F13:F14"/>
    <mergeCell ref="G13:G14"/>
    <mergeCell ref="A16:A17"/>
    <mergeCell ref="C16:C17"/>
    <mergeCell ref="G16:G17"/>
    <mergeCell ref="C13:C14"/>
    <mergeCell ref="A55:D55"/>
    <mergeCell ref="A19:A20"/>
    <mergeCell ref="C19:C20"/>
    <mergeCell ref="G19:G20"/>
    <mergeCell ref="A22:A24"/>
    <mergeCell ref="C22:C24"/>
    <mergeCell ref="G22:G24"/>
    <mergeCell ref="G27:G28"/>
    <mergeCell ref="A51:D51"/>
    <mergeCell ref="A52:D52"/>
    <mergeCell ref="A53:D53"/>
    <mergeCell ref="A54:D54"/>
  </mergeCells>
  <printOptions horizontalCentered="1"/>
  <pageMargins left="0.78740157480314965" right="0.78740157480314965" top="0" bottom="0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2015-03-28T05:24:54Z</dcterms:modified>
</cp:coreProperties>
</file>