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отчет" sheetId="5" r:id="rId1"/>
    <sheet name="карточка" sheetId="6" r:id="rId2"/>
  </sheets>
  <definedNames>
    <definedName name="_xlnm.Print_Area" localSheetId="1">карточка!#REF!</definedName>
    <definedName name="_xlnm.Print_Area" localSheetId="0">отчет!$A$1:$E$116</definedName>
  </definedNames>
  <calcPr calcId="125725"/>
</workbook>
</file>

<file path=xl/calcChain.xml><?xml version="1.0" encoding="utf-8"?>
<calcChain xmlns="http://schemas.openxmlformats.org/spreadsheetml/2006/main">
  <c r="E51" i="6"/>
  <c r="F47"/>
  <c r="D47"/>
  <c r="E46"/>
  <c r="E47" s="1"/>
  <c r="D44"/>
  <c r="E42"/>
  <c r="E44" s="1"/>
  <c r="F40"/>
  <c r="E39"/>
  <c r="E38"/>
  <c r="E37"/>
  <c r="D37"/>
  <c r="D40" s="1"/>
  <c r="E36"/>
  <c r="E40" s="1"/>
  <c r="F34"/>
  <c r="D34"/>
  <c r="E31"/>
  <c r="E34" s="1"/>
  <c r="F29"/>
  <c r="F45" s="1"/>
  <c r="F48" s="1"/>
  <c r="D29"/>
  <c r="D45" s="1"/>
  <c r="D48" s="1"/>
  <c r="E28"/>
  <c r="E27"/>
  <c r="E26"/>
  <c r="E25"/>
  <c r="E24"/>
  <c r="E23"/>
  <c r="E22"/>
  <c r="E21"/>
  <c r="E20"/>
  <c r="E19"/>
  <c r="E18"/>
  <c r="E17"/>
  <c r="E16"/>
  <c r="E29" s="1"/>
  <c r="D11"/>
  <c r="F10"/>
  <c r="F11" s="1"/>
  <c r="D7"/>
  <c r="E52" l="1"/>
  <c r="E54" s="1"/>
  <c r="E45"/>
  <c r="E48" s="1"/>
  <c r="E50" s="1"/>
  <c r="E105" i="5"/>
  <c r="E107" s="1"/>
  <c r="E103"/>
  <c r="E91"/>
  <c r="E84"/>
  <c r="E83"/>
  <c r="E81"/>
  <c r="E85" s="1"/>
  <c r="E79"/>
  <c r="E97" s="1"/>
  <c r="E98" s="1"/>
  <c r="E73"/>
  <c r="E72"/>
  <c r="E74" s="1"/>
  <c r="E70"/>
  <c r="E66"/>
  <c r="E62"/>
  <c r="E75" s="1"/>
  <c r="E51" s="1"/>
  <c r="E48"/>
  <c r="E42"/>
  <c r="E38"/>
  <c r="E29" s="1"/>
  <c r="E27"/>
  <c r="E24"/>
  <c r="E82" s="1"/>
  <c r="E19"/>
  <c r="E15"/>
  <c r="E6"/>
  <c r="C2"/>
  <c r="E88" l="1"/>
  <c r="E89" s="1"/>
  <c r="E49"/>
</calcChain>
</file>

<file path=xl/sharedStrings.xml><?xml version="1.0" encoding="utf-8"?>
<sst xmlns="http://schemas.openxmlformats.org/spreadsheetml/2006/main" count="165" uniqueCount="147">
  <si>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</si>
  <si>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</si>
  <si>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20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</si>
  <si>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</si>
  <si>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</si>
  <si>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</si>
  <si>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</si>
  <si>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</si>
  <si>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</si>
  <si>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</si>
  <si>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</si>
  <si>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</si>
  <si>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</si>
  <si>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</si>
  <si>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</si>
  <si>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</si>
  <si>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</si>
  <si>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</si>
  <si>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</si>
  <si>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</si>
  <si>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</si>
  <si>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</si>
  <si>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</si>
  <si>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</si>
  <si>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</si>
  <si>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</si>
  <si>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</si>
  <si>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</si>
  <si>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</si>
  <si>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</si>
  <si>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</si>
  <si>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</si>
  <si>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</si>
  <si>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</si>
  <si>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</si>
  <si>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</si>
  <si>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</si>
  <si>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</si>
  <si>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</si>
  <si>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</si>
  <si>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</si>
  <si>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</si>
  <si>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</si>
  <si>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</si>
  <si>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</si>
  <si>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</si>
  <si>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</si>
  <si>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</si>
  <si>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</si>
  <si>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</si>
  <si>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</si>
  <si>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</si>
  <si>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</si>
  <si>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</si>
  <si>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</si>
  <si>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</si>
  <si>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</si>
  <si>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</si>
  <si>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</si>
  <si>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</si>
  <si>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</si>
  <si>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</si>
  <si>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</si>
  <si>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</si>
  <si>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</si>
  <si>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</si>
  <si>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</si>
  <si>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</si>
  <si>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</si>
  <si>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</si>
  <si>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</si>
  <si>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</si>
  <si>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</si>
  <si>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</si>
  <si>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</si>
  <si>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</si>
  <si>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</si>
  <si>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</si>
  <si>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</si>
  <si>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</si>
  <si>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</si>
  <si>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Расходы по размещению антены</t>
  </si>
  <si>
    <t>Остаток по размещению антены на 01.01.14г.</t>
  </si>
  <si>
    <t>Начислено за размещение антены</t>
  </si>
  <si>
    <t>ВСЕГО расходов по размещению антены за 2014 г.</t>
  </si>
  <si>
    <t>ИТОГО остаток средств на 01.01.15 г.</t>
  </si>
  <si>
    <t>Услуги по размещению оборудования связи ОАО"Ростелеком" с 01.02.2014 г.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</si>
  <si>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</si>
  <si>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</si>
  <si>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</si>
  <si>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</si>
  <si>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</si>
  <si>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</si>
  <si>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</si>
  <si>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</si>
  <si>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</si>
  <si>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</si>
  <si>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20</t>
  </si>
  <si>
    <t xml:space="preserve"> на 2014 год </t>
  </si>
  <si>
    <t xml:space="preserve">  начисления  </t>
  </si>
  <si>
    <t xml:space="preserve">  оплата 2014г.  </t>
  </si>
  <si>
    <t>Начисления за антену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</si>
  <si>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</si>
  <si>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</si>
  <si>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</si>
  <si>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</si>
  <si>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</si>
  <si>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</si>
  <si>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</si>
  <si>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</si>
  <si>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 xml:space="preserve">Сметная стоимость, руб. </t>
  </si>
  <si>
    <t xml:space="preserve">Стоимость по акту, руб. </t>
  </si>
  <si>
    <t xml:space="preserve"> Антена </t>
  </si>
  <si>
    <t>Срок выполнения</t>
  </si>
  <si>
    <t>Сантехнические работы</t>
  </si>
  <si>
    <t>ГВС под кв.4</t>
  </si>
  <si>
    <t>янв.-март</t>
  </si>
  <si>
    <t>Отопление кв.52,кв.8, кв.35,кв.21, кв.36, кв.20, кв.32</t>
  </si>
  <si>
    <t>Чистка расходомера</t>
  </si>
  <si>
    <t>ООО"ИЭСК"</t>
  </si>
  <si>
    <t>март</t>
  </si>
  <si>
    <t>Отопление кв.20, кв.4,8, кв.3</t>
  </si>
  <si>
    <t>апрель</t>
  </si>
  <si>
    <t>ГВС под кв.2, кв.7-3-подвал</t>
  </si>
  <si>
    <t>Канализация под кв.40, кв.12-16</t>
  </si>
  <si>
    <t>Отопление-элеваторы</t>
  </si>
  <si>
    <t>июнь</t>
  </si>
  <si>
    <t>Смена труб канализации кв.46-49</t>
  </si>
  <si>
    <t>сент-окт</t>
  </si>
  <si>
    <t>Отопление кв.39, 68</t>
  </si>
  <si>
    <t>ГВС кв.69,72</t>
  </si>
  <si>
    <t>Итого:</t>
  </si>
  <si>
    <t>Электромонтажные работы</t>
  </si>
  <si>
    <t>Ремонтно-строительные работы</t>
  </si>
  <si>
    <t>Ремонт входных групп 1,2 подъезды</t>
  </si>
  <si>
    <t>Ремонт балконных козырьков кв.34,35,71,72</t>
  </si>
  <si>
    <t>Высота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</si>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</sst>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58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 vertical="center"/>
    </xf>
    <xf numFmtId="38" fontId="8" fillId="0" borderId="3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4" fillId="0" borderId="2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13" fillId="0" borderId="2" xfId="3" applyFont="1" applyFill="1" applyBorder="1" applyAlignment="1">
      <alignment horizontal="right" wrapText="1"/>
    </xf>
    <xf numFmtId="0" fontId="13" fillId="0" borderId="3" xfId="3" applyFont="1" applyFill="1" applyBorder="1" applyAlignment="1">
      <alignment horizontal="right" wrapText="1"/>
    </xf>
    <xf numFmtId="0" fontId="13" fillId="0" borderId="4" xfId="3" applyFont="1" applyFill="1" applyBorder="1" applyAlignment="1">
      <alignment horizontal="right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right" vertical="center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3" fontId="14" fillId="0" borderId="0" xfId="1" applyNumberFormat="1" applyFont="1" applyAlignment="1">
      <alignment horizontal="center" vertical="top" wrapText="1"/>
    </xf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4" fillId="0" borderId="0" xfId="1" applyNumberFormat="1" applyFont="1" applyAlignment="1">
      <alignment horizontal="center" vertical="center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left" vertical="top" wrapText="1"/>
    </xf>
    <xf numFmtId="168" fontId="16" fillId="0" borderId="0" xfId="1" applyNumberFormat="1" applyFont="1" applyAlignment="1">
      <alignment horizontal="right" vertical="top" wrapText="1"/>
    </xf>
    <xf numFmtId="43" fontId="16" fillId="0" borderId="0" xfId="0" applyNumberFormat="1" applyFont="1" applyAlignment="1">
      <alignment horizontal="left" vertical="top" wrapText="1"/>
    </xf>
    <xf numFmtId="168" fontId="16" fillId="0" borderId="0" xfId="0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vertical="top" wrapText="1"/>
    </xf>
    <xf numFmtId="168" fontId="17" fillId="0" borderId="0" xfId="1" applyNumberFormat="1" applyFont="1" applyAlignment="1">
      <alignment horizontal="right" vertical="top" wrapText="1"/>
    </xf>
    <xf numFmtId="168" fontId="17" fillId="0" borderId="0" xfId="0" applyNumberFormat="1" applyFont="1" applyBorder="1" applyAlignment="1">
      <alignment horizontal="right"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8" xfId="0" applyNumberFormat="1" applyFont="1" applyBorder="1" applyAlignment="1">
      <alignment horizontal="center" vertical="center" wrapText="1"/>
    </xf>
    <xf numFmtId="43" fontId="15" fillId="0" borderId="12" xfId="1" applyNumberFormat="1" applyFont="1" applyBorder="1" applyAlignment="1">
      <alignment horizontal="center" vertical="center" wrapText="1"/>
    </xf>
    <xf numFmtId="43" fontId="15" fillId="0" borderId="12" xfId="0" applyNumberFormat="1" applyFont="1" applyBorder="1" applyAlignment="1">
      <alignment horizontal="center" vertical="center" wrapText="1"/>
    </xf>
    <xf numFmtId="168" fontId="14" fillId="0" borderId="1" xfId="1" applyNumberFormat="1" applyFont="1" applyBorder="1" applyAlignment="1">
      <alignment horizontal="center" vertical="center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43" fontId="15" fillId="0" borderId="0" xfId="0" applyNumberFormat="1" applyFont="1" applyAlignment="1">
      <alignment vertical="top" wrapText="1"/>
    </xf>
    <xf numFmtId="168" fontId="15" fillId="0" borderId="8" xfId="1" applyNumberFormat="1" applyFont="1" applyBorder="1" applyAlignment="1">
      <alignment horizontal="center" vertical="center"/>
    </xf>
    <xf numFmtId="0" fontId="18" fillId="0" borderId="1" xfId="0" applyFont="1" applyBorder="1"/>
    <xf numFmtId="1" fontId="15" fillId="3" borderId="1" xfId="1" applyNumberFormat="1" applyFont="1" applyFill="1" applyBorder="1" applyAlignment="1">
      <alignment horizontal="center" vertical="center" wrapText="1"/>
    </xf>
    <xf numFmtId="169" fontId="18" fillId="0" borderId="1" xfId="0" applyNumberFormat="1" applyFont="1" applyBorder="1" applyAlignment="1">
      <alignment horizontal="right"/>
    </xf>
    <xf numFmtId="2" fontId="15" fillId="0" borderId="1" xfId="1" applyNumberFormat="1" applyFont="1" applyBorder="1" applyAlignment="1">
      <alignment horizontal="right" vertical="center" wrapText="1"/>
    </xf>
    <xf numFmtId="2" fontId="15" fillId="0" borderId="8" xfId="1" applyNumberFormat="1" applyFont="1" applyBorder="1" applyAlignment="1">
      <alignment horizontal="right" vertical="center" wrapText="1"/>
    </xf>
    <xf numFmtId="43" fontId="15" fillId="3" borderId="8" xfId="1" applyNumberFormat="1" applyFont="1" applyFill="1" applyBorder="1" applyAlignment="1">
      <alignment horizontal="center" vertical="center" wrapText="1"/>
    </xf>
    <xf numFmtId="168" fontId="15" fillId="0" borderId="12" xfId="1" applyNumberFormat="1" applyFont="1" applyBorder="1" applyAlignment="1">
      <alignment horizontal="center" vertical="center"/>
    </xf>
    <xf numFmtId="0" fontId="18" fillId="0" borderId="12" xfId="0" applyFont="1" applyBorder="1"/>
    <xf numFmtId="169" fontId="18" fillId="0" borderId="12" xfId="0" applyNumberFormat="1" applyFont="1" applyBorder="1" applyAlignment="1">
      <alignment horizontal="right"/>
    </xf>
    <xf numFmtId="2" fontId="15" fillId="0" borderId="12" xfId="1" applyNumberFormat="1" applyFont="1" applyBorder="1" applyAlignment="1">
      <alignment horizontal="right" vertical="center" wrapText="1"/>
    </xf>
    <xf numFmtId="43" fontId="15" fillId="3" borderId="12" xfId="1" applyNumberFormat="1" applyFont="1" applyFill="1" applyBorder="1" applyAlignment="1">
      <alignment horizontal="center" vertical="center" wrapText="1"/>
    </xf>
    <xf numFmtId="168" fontId="15" fillId="0" borderId="1" xfId="1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169" fontId="18" fillId="0" borderId="11" xfId="0" applyNumberFormat="1" applyFont="1" applyBorder="1" applyAlignment="1">
      <alignment horizontal="right"/>
    </xf>
    <xf numFmtId="169" fontId="15" fillId="4" borderId="4" xfId="0" applyNumberFormat="1" applyFont="1" applyFill="1" applyBorder="1" applyAlignment="1">
      <alignment horizontal="right" vertical="center" wrapText="1"/>
    </xf>
    <xf numFmtId="3" fontId="15" fillId="4" borderId="4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right" vertical="center" wrapText="1"/>
    </xf>
    <xf numFmtId="3" fontId="15" fillId="4" borderId="8" xfId="0" applyNumberFormat="1" applyFont="1" applyFill="1" applyBorder="1" applyAlignment="1">
      <alignment horizontal="center" vertical="center" wrapText="1"/>
    </xf>
    <xf numFmtId="168" fontId="15" fillId="0" borderId="13" xfId="1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3" fontId="15" fillId="4" borderId="13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2" fontId="15" fillId="3" borderId="8" xfId="1" applyNumberFormat="1" applyFont="1" applyFill="1" applyBorder="1" applyAlignment="1">
      <alignment horizontal="right" vertical="center" wrapText="1"/>
    </xf>
    <xf numFmtId="3" fontId="15" fillId="4" borderId="12" xfId="0" applyNumberFormat="1" applyFont="1" applyFill="1" applyBorder="1" applyAlignment="1">
      <alignment horizontal="center" vertical="center" wrapText="1"/>
    </xf>
    <xf numFmtId="168" fontId="19" fillId="0" borderId="1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168" fontId="19" fillId="0" borderId="8" xfId="1" applyNumberFormat="1" applyFont="1" applyBorder="1" applyAlignment="1">
      <alignment horizontal="center" vertical="center"/>
    </xf>
    <xf numFmtId="168" fontId="19" fillId="0" borderId="13" xfId="1" applyNumberFormat="1" applyFont="1" applyBorder="1" applyAlignment="1">
      <alignment horizontal="center" vertical="center"/>
    </xf>
    <xf numFmtId="168" fontId="19" fillId="0" borderId="12" xfId="1" applyNumberFormat="1" applyFont="1" applyBorder="1" applyAlignment="1">
      <alignment horizontal="center" vertical="center"/>
    </xf>
    <xf numFmtId="2" fontId="15" fillId="3" borderId="12" xfId="1" applyNumberFormat="1" applyFont="1" applyFill="1" applyBorder="1" applyAlignment="1">
      <alignment horizontal="right" vertical="center" wrapText="1"/>
    </xf>
    <xf numFmtId="168" fontId="19" fillId="0" borderId="12" xfId="1" applyNumberFormat="1" applyFont="1" applyBorder="1" applyAlignment="1">
      <alignment horizontal="center" vertical="center"/>
    </xf>
    <xf numFmtId="0" fontId="20" fillId="0" borderId="1" xfId="9" applyFont="1" applyFill="1" applyBorder="1"/>
    <xf numFmtId="3" fontId="21" fillId="0" borderId="1" xfId="0" applyNumberFormat="1" applyFont="1" applyBorder="1" applyAlignment="1">
      <alignment vertical="center" wrapText="1"/>
    </xf>
    <xf numFmtId="169" fontId="20" fillId="0" borderId="1" xfId="9" applyNumberFormat="1" applyFont="1" applyFill="1" applyBorder="1" applyAlignment="1">
      <alignment horizontal="right"/>
    </xf>
    <xf numFmtId="43" fontId="19" fillId="3" borderId="1" xfId="1" applyNumberFormat="1" applyFont="1" applyFill="1" applyBorder="1" applyAlignment="1">
      <alignment vertical="top" wrapText="1"/>
    </xf>
    <xf numFmtId="3" fontId="21" fillId="0" borderId="12" xfId="0" applyNumberFormat="1" applyFont="1" applyBorder="1" applyAlignment="1">
      <alignment horizontal="center" vertical="center" wrapText="1"/>
    </xf>
    <xf numFmtId="43" fontId="19" fillId="3" borderId="12" xfId="1" applyNumberFormat="1" applyFont="1" applyFill="1" applyBorder="1" applyAlignment="1">
      <alignment horizontal="center" vertical="top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horizontal="right" vertical="center" wrapText="1"/>
    </xf>
    <xf numFmtId="1" fontId="14" fillId="0" borderId="1" xfId="1" applyNumberFormat="1" applyFont="1" applyBorder="1" applyAlignment="1">
      <alignment vertical="top" wrapText="1"/>
    </xf>
    <xf numFmtId="168" fontId="15" fillId="0" borderId="1" xfId="1" applyNumberFormat="1" applyFont="1" applyBorder="1" applyAlignment="1">
      <alignment vertical="top" wrapText="1"/>
    </xf>
    <xf numFmtId="43" fontId="15" fillId="3" borderId="1" xfId="1" applyNumberFormat="1" applyFont="1" applyFill="1" applyBorder="1" applyAlignment="1">
      <alignment vertical="top" wrapText="1"/>
    </xf>
    <xf numFmtId="1" fontId="15" fillId="3" borderId="1" xfId="1" applyNumberFormat="1" applyFont="1" applyFill="1" applyBorder="1" applyAlignment="1">
      <alignment horizontal="center" vertical="top" wrapText="1"/>
    </xf>
    <xf numFmtId="2" fontId="22" fillId="0" borderId="1" xfId="1" applyNumberFormat="1" applyFont="1" applyBorder="1" applyAlignment="1">
      <alignment horizontal="right" vertical="center" wrapText="1"/>
    </xf>
    <xf numFmtId="168" fontId="15" fillId="3" borderId="1" xfId="1" applyNumberFormat="1" applyFont="1" applyFill="1" applyBorder="1" applyAlignment="1">
      <alignment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168" fontId="15" fillId="3" borderId="1" xfId="1" applyNumberFormat="1" applyFont="1" applyFill="1" applyBorder="1" applyAlignment="1">
      <alignment horizontal="center" vertical="top" wrapText="1"/>
    </xf>
    <xf numFmtId="168" fontId="14" fillId="0" borderId="1" xfId="1" applyNumberFormat="1" applyFont="1" applyBorder="1" applyAlignment="1">
      <alignment vertical="top" wrapText="1"/>
    </xf>
    <xf numFmtId="0" fontId="23" fillId="0" borderId="11" xfId="0" applyFont="1" applyBorder="1"/>
    <xf numFmtId="0" fontId="24" fillId="0" borderId="11" xfId="9" applyFont="1" applyFill="1" applyBorder="1"/>
    <xf numFmtId="169" fontId="23" fillId="0" borderId="1" xfId="0" applyNumberFormat="1" applyFont="1" applyBorder="1" applyAlignment="1">
      <alignment horizontal="right"/>
    </xf>
    <xf numFmtId="43" fontId="15" fillId="0" borderId="1" xfId="1" applyNumberFormat="1" applyFont="1" applyBorder="1" applyAlignment="1">
      <alignment horizontal="right" vertical="top" wrapText="1"/>
    </xf>
    <xf numFmtId="43" fontId="15" fillId="0" borderId="12" xfId="1" applyNumberFormat="1" applyFont="1" applyBorder="1" applyAlignment="1">
      <alignment horizontal="right" vertical="top" wrapText="1"/>
    </xf>
    <xf numFmtId="168" fontId="15" fillId="3" borderId="12" xfId="1" applyNumberFormat="1" applyFont="1" applyFill="1" applyBorder="1" applyAlignment="1">
      <alignment horizontal="center" vertical="top" wrapText="1"/>
    </xf>
    <xf numFmtId="2" fontId="14" fillId="0" borderId="1" xfId="1" applyNumberFormat="1" applyFont="1" applyBorder="1" applyAlignment="1">
      <alignment horizontal="right" vertical="center" wrapText="1" indent="1"/>
    </xf>
    <xf numFmtId="3" fontId="14" fillId="0" borderId="1" xfId="1" applyNumberFormat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2" fontId="19" fillId="0" borderId="1" xfId="1" applyNumberFormat="1" applyFont="1" applyBorder="1" applyAlignment="1">
      <alignment horizontal="right" vertical="center" wrapText="1"/>
    </xf>
    <xf numFmtId="3" fontId="15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0" xfId="1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2" fontId="19" fillId="0" borderId="1" xfId="1" applyNumberFormat="1" applyFont="1" applyBorder="1" applyAlignment="1">
      <alignment horizontal="right" vertical="top" wrapText="1"/>
    </xf>
    <xf numFmtId="2" fontId="15" fillId="0" borderId="1" xfId="1" applyNumberFormat="1" applyFont="1" applyBorder="1" applyAlignment="1">
      <alignment horizontal="right" vertical="top" wrapText="1"/>
    </xf>
    <xf numFmtId="2" fontId="14" fillId="0" borderId="1" xfId="1" applyNumberFormat="1" applyFont="1" applyBorder="1" applyAlignment="1">
      <alignment horizontal="right" vertical="top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4" xfId="0" applyNumberFormat="1" applyFont="1" applyBorder="1" applyAlignment="1">
      <alignment horizontal="right" vertical="top" wrapText="1"/>
    </xf>
    <xf numFmtId="43" fontId="14" fillId="0" borderId="4" xfId="0" applyNumberFormat="1" applyFont="1" applyBorder="1" applyAlignment="1">
      <alignment horizontal="right" vertical="top" wrapText="1"/>
    </xf>
    <xf numFmtId="3" fontId="25" fillId="0" borderId="0" xfId="0" applyNumberFormat="1" applyFont="1" applyAlignment="1">
      <alignment vertical="top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/>
    </xf>
    <xf numFmtId="43" fontId="14" fillId="0" borderId="0" xfId="0" applyNumberFormat="1" applyFont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43" fontId="15" fillId="0" borderId="0" xfId="1" applyNumberFormat="1" applyFont="1" applyAlignment="1">
      <alignment horizontal="center" vertical="center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1"/>
    <cellStyle name="Обычный 2 2" xfId="3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8"/>
  <sheetViews>
    <sheetView workbookViewId="0">
      <selection sqref="A1:XFD1048576"/>
    </sheetView>
  </sheetViews>
  <sheetFormatPr defaultRowHeight="12.75"/>
  <cols>
    <col min="1" max="1" width="10" style="69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>
      <c r="A1" s="127" t="s">
        <v>2</v>
      </c>
      <c r="B1" s="127"/>
      <c r="C1" s="127"/>
      <c r="D1" s="127"/>
      <c r="E1" s="127"/>
    </row>
    <row r="2" spans="1:5">
      <c r="A2" s="128" t="s">
        <v>3</v>
      </c>
      <c r="B2" s="128"/>
      <c r="C2" s="2">
        <f>C3+C4</f>
        <v>4087.48</v>
      </c>
      <c r="D2" s="3"/>
    </row>
    <row r="3" spans="1:5">
      <c r="A3" s="129" t="s">
        <v>4</v>
      </c>
      <c r="B3" s="129"/>
      <c r="C3" s="5">
        <v>4087.48</v>
      </c>
      <c r="D3" s="3"/>
      <c r="E3" s="6"/>
    </row>
    <row r="4" spans="1:5">
      <c r="A4" s="129" t="s">
        <v>5</v>
      </c>
      <c r="B4" s="129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>
      <c r="A6" s="117" t="s">
        <v>6</v>
      </c>
      <c r="B6" s="130"/>
      <c r="C6" s="131"/>
      <c r="D6" s="135" t="s">
        <v>7</v>
      </c>
      <c r="E6" s="112">
        <f>E15+E19+E27</f>
        <v>2534398.9900000002</v>
      </c>
    </row>
    <row r="7" spans="1:5">
      <c r="A7" s="132"/>
      <c r="B7" s="133"/>
      <c r="C7" s="134"/>
      <c r="D7" s="136"/>
      <c r="E7" s="113"/>
    </row>
    <row r="8" spans="1:5">
      <c r="A8" s="104" t="s">
        <v>8</v>
      </c>
      <c r="B8" s="104"/>
      <c r="C8" s="104"/>
      <c r="D8" s="104"/>
      <c r="E8" s="104"/>
    </row>
    <row r="9" spans="1:5">
      <c r="A9" s="101" t="s">
        <v>9</v>
      </c>
      <c r="B9" s="102"/>
      <c r="C9" s="103"/>
      <c r="D9" s="10"/>
      <c r="E9" s="11">
        <v>552136.84</v>
      </c>
    </row>
    <row r="10" spans="1:5">
      <c r="A10" s="100" t="s">
        <v>10</v>
      </c>
      <c r="B10" s="100"/>
      <c r="C10" s="100"/>
      <c r="D10" s="12">
        <v>1.92</v>
      </c>
      <c r="E10" s="11">
        <v>39240.15</v>
      </c>
    </row>
    <row r="11" spans="1:5" ht="12.75" customHeight="1">
      <c r="A11" s="114" t="s">
        <v>11</v>
      </c>
      <c r="B11" s="115"/>
      <c r="C11" s="116"/>
      <c r="D11" s="12">
        <v>0.84</v>
      </c>
      <c r="E11" s="11">
        <v>30955.62</v>
      </c>
    </row>
    <row r="12" spans="1:5">
      <c r="A12" s="114" t="s">
        <v>12</v>
      </c>
      <c r="B12" s="115"/>
      <c r="C12" s="116"/>
      <c r="D12" s="12">
        <v>1.1100000000000001</v>
      </c>
      <c r="E12" s="11">
        <v>54444.959999999999</v>
      </c>
    </row>
    <row r="13" spans="1:5">
      <c r="A13" s="100" t="s">
        <v>13</v>
      </c>
      <c r="B13" s="100"/>
      <c r="C13" s="100"/>
      <c r="D13" s="12"/>
      <c r="E13" s="11">
        <v>0</v>
      </c>
    </row>
    <row r="14" spans="1:5" ht="12.75" customHeight="1">
      <c r="A14" s="101" t="s">
        <v>0</v>
      </c>
      <c r="B14" s="102"/>
      <c r="C14" s="103"/>
      <c r="D14" s="12"/>
      <c r="E14" s="11">
        <v>0</v>
      </c>
    </row>
    <row r="15" spans="1:5">
      <c r="A15" s="95" t="s">
        <v>14</v>
      </c>
      <c r="B15" s="95"/>
      <c r="C15" s="95"/>
      <c r="D15" s="12"/>
      <c r="E15" s="13">
        <f>SUM(E9:E14)</f>
        <v>676777.57</v>
      </c>
    </row>
    <row r="16" spans="1:5">
      <c r="A16" s="104" t="s">
        <v>15</v>
      </c>
      <c r="B16" s="104"/>
      <c r="C16" s="104"/>
      <c r="D16" s="104"/>
      <c r="E16" s="104"/>
    </row>
    <row r="17" spans="1:5">
      <c r="A17" s="123" t="s">
        <v>1</v>
      </c>
      <c r="B17" s="123"/>
      <c r="C17" s="123"/>
      <c r="D17" s="10">
        <v>4.04</v>
      </c>
      <c r="E17" s="14">
        <v>198161.04</v>
      </c>
    </row>
    <row r="18" spans="1:5">
      <c r="A18" s="105" t="s">
        <v>16</v>
      </c>
      <c r="B18" s="106"/>
      <c r="C18" s="106"/>
      <c r="D18" s="12"/>
      <c r="E18" s="14"/>
    </row>
    <row r="19" spans="1:5" ht="12.75" customHeight="1">
      <c r="A19" s="95" t="s">
        <v>17</v>
      </c>
      <c r="B19" s="95"/>
      <c r="C19" s="95"/>
      <c r="D19" s="15"/>
      <c r="E19" s="13">
        <f>E17+E18</f>
        <v>198161.04</v>
      </c>
    </row>
    <row r="20" spans="1:5" ht="12.75" hidden="1" customHeight="1">
      <c r="A20" s="124" t="s">
        <v>18</v>
      </c>
      <c r="B20" s="125"/>
      <c r="C20" s="126"/>
      <c r="D20" s="15"/>
      <c r="E20" s="16">
        <v>0</v>
      </c>
    </row>
    <row r="21" spans="1:5" ht="12.75" hidden="1" customHeight="1">
      <c r="A21" s="124" t="s">
        <v>19</v>
      </c>
      <c r="B21" s="125"/>
      <c r="C21" s="126"/>
      <c r="D21" s="15"/>
      <c r="E21" s="16">
        <v>0</v>
      </c>
    </row>
    <row r="22" spans="1:5" ht="12.75" customHeight="1">
      <c r="A22" s="96" t="s">
        <v>20</v>
      </c>
      <c r="B22" s="96"/>
      <c r="C22" s="96"/>
      <c r="D22" s="96"/>
      <c r="E22" s="96"/>
    </row>
    <row r="23" spans="1:5" ht="12.75" customHeight="1">
      <c r="A23" s="17" t="s">
        <v>21</v>
      </c>
      <c r="B23" s="18"/>
      <c r="C23" s="18"/>
      <c r="D23" s="19"/>
      <c r="E23" s="14">
        <v>936194.2</v>
      </c>
    </row>
    <row r="24" spans="1:5" ht="12.75" customHeight="1">
      <c r="A24" s="17" t="s">
        <v>22</v>
      </c>
      <c r="B24" s="18"/>
      <c r="C24" s="18"/>
      <c r="D24" s="19"/>
      <c r="E24" s="14">
        <f>303094.09
+168590.6</f>
        <v>471684.69000000006</v>
      </c>
    </row>
    <row r="25" spans="1:5" ht="12.75" customHeight="1">
      <c r="A25" s="17" t="s">
        <v>23</v>
      </c>
      <c r="B25" s="18"/>
      <c r="C25" s="18"/>
      <c r="D25" s="19"/>
      <c r="E25" s="14">
        <v>80979.960000000006</v>
      </c>
    </row>
    <row r="26" spans="1:5" ht="12.75" customHeight="1">
      <c r="A26" s="17" t="s">
        <v>24</v>
      </c>
      <c r="B26" s="18"/>
      <c r="C26" s="18"/>
      <c r="D26" s="19"/>
      <c r="E26" s="14">
        <v>170601.53</v>
      </c>
    </row>
    <row r="27" spans="1:5" s="21" customFormat="1" ht="12.75" customHeight="1">
      <c r="A27" s="124" t="s">
        <v>25</v>
      </c>
      <c r="B27" s="125"/>
      <c r="C27" s="126"/>
      <c r="D27" s="19"/>
      <c r="E27" s="20">
        <f>SUM(E23:E26)</f>
        <v>1659460.3800000001</v>
      </c>
    </row>
    <row r="28" spans="1:5">
      <c r="A28" s="22"/>
    </row>
    <row r="29" spans="1:5">
      <c r="A29" s="117" t="s">
        <v>26</v>
      </c>
      <c r="B29" s="118"/>
      <c r="C29" s="119"/>
      <c r="D29" s="24"/>
      <c r="E29" s="112">
        <f>E38+E42+E48</f>
        <v>2559469.61</v>
      </c>
    </row>
    <row r="30" spans="1:5">
      <c r="A30" s="120"/>
      <c r="B30" s="121"/>
      <c r="C30" s="122"/>
      <c r="D30" s="25"/>
      <c r="E30" s="113"/>
    </row>
    <row r="31" spans="1:5">
      <c r="A31" s="104" t="s">
        <v>8</v>
      </c>
      <c r="B31" s="104"/>
      <c r="C31" s="104"/>
      <c r="D31" s="104"/>
      <c r="E31" s="104"/>
    </row>
    <row r="32" spans="1:5">
      <c r="A32" s="101" t="s">
        <v>27</v>
      </c>
      <c r="B32" s="102"/>
      <c r="C32" s="103"/>
      <c r="D32" s="10"/>
      <c r="E32" s="11">
        <v>557598.65</v>
      </c>
    </row>
    <row r="33" spans="1:5">
      <c r="A33" s="100" t="s">
        <v>28</v>
      </c>
      <c r="B33" s="100"/>
      <c r="C33" s="100"/>
      <c r="D33" s="12"/>
      <c r="E33" s="26">
        <v>39628.32</v>
      </c>
    </row>
    <row r="34" spans="1:5" ht="12.75" customHeight="1">
      <c r="A34" s="17" t="s">
        <v>29</v>
      </c>
      <c r="B34" s="18"/>
      <c r="C34" s="18"/>
      <c r="D34" s="19"/>
      <c r="E34" s="26">
        <v>31261.84</v>
      </c>
    </row>
    <row r="35" spans="1:5">
      <c r="A35" s="114" t="s">
        <v>12</v>
      </c>
      <c r="B35" s="115"/>
      <c r="C35" s="116"/>
      <c r="D35" s="15"/>
      <c r="E35" s="26">
        <v>54983.54</v>
      </c>
    </row>
    <row r="36" spans="1:5">
      <c r="A36" s="100" t="s">
        <v>13</v>
      </c>
      <c r="B36" s="100"/>
      <c r="C36" s="100"/>
      <c r="D36" s="12"/>
      <c r="E36" s="26">
        <v>0</v>
      </c>
    </row>
    <row r="37" spans="1:5" ht="12.75" customHeight="1">
      <c r="A37" s="101" t="s">
        <v>0</v>
      </c>
      <c r="B37" s="102"/>
      <c r="C37" s="103"/>
      <c r="D37" s="12"/>
      <c r="E37" s="26">
        <v>0</v>
      </c>
    </row>
    <row r="38" spans="1:5" ht="12.75" customHeight="1">
      <c r="A38" s="95" t="s">
        <v>30</v>
      </c>
      <c r="B38" s="95"/>
      <c r="C38" s="95"/>
      <c r="D38" s="15"/>
      <c r="E38" s="27">
        <f>SUM(E32:E37)</f>
        <v>683472.35</v>
      </c>
    </row>
    <row r="39" spans="1:5">
      <c r="A39" s="104" t="s">
        <v>15</v>
      </c>
      <c r="B39" s="104"/>
      <c r="C39" s="104"/>
      <c r="D39" s="104"/>
      <c r="E39" s="104"/>
    </row>
    <row r="40" spans="1:5">
      <c r="A40" s="123" t="s">
        <v>1</v>
      </c>
      <c r="B40" s="123"/>
      <c r="C40" s="123"/>
      <c r="D40" s="10"/>
      <c r="E40" s="28">
        <v>200121.28</v>
      </c>
    </row>
    <row r="41" spans="1:5">
      <c r="A41" s="105" t="s">
        <v>16</v>
      </c>
      <c r="B41" s="106"/>
      <c r="C41" s="106"/>
      <c r="D41" s="12"/>
      <c r="E41" s="29"/>
    </row>
    <row r="42" spans="1:5" ht="12.75" customHeight="1">
      <c r="A42" s="95" t="s">
        <v>31</v>
      </c>
      <c r="B42" s="95"/>
      <c r="C42" s="95"/>
      <c r="D42" s="15"/>
      <c r="E42" s="27">
        <f>SUM(E40:E41)</f>
        <v>200121.28</v>
      </c>
    </row>
    <row r="43" spans="1:5" ht="12.75" customHeight="1">
      <c r="A43" s="96" t="s">
        <v>20</v>
      </c>
      <c r="B43" s="96"/>
      <c r="C43" s="96"/>
      <c r="D43" s="96"/>
      <c r="E43" s="96"/>
    </row>
    <row r="44" spans="1:5" ht="12.75" customHeight="1">
      <c r="A44" s="114" t="s">
        <v>32</v>
      </c>
      <c r="B44" s="115"/>
      <c r="C44" s="116"/>
      <c r="D44" s="19"/>
      <c r="E44" s="11">
        <v>945455.16</v>
      </c>
    </row>
    <row r="45" spans="1:5" ht="12.75" customHeight="1">
      <c r="A45" s="114" t="s">
        <v>33</v>
      </c>
      <c r="B45" s="115"/>
      <c r="C45" s="116"/>
      <c r="D45" s="19"/>
      <c r="E45" s="26">
        <v>476350.66</v>
      </c>
    </row>
    <row r="46" spans="1:5" ht="12.75" customHeight="1">
      <c r="A46" s="114" t="s">
        <v>34</v>
      </c>
      <c r="B46" s="115"/>
      <c r="C46" s="116"/>
      <c r="D46" s="19"/>
      <c r="E46" s="26">
        <v>81781.02</v>
      </c>
    </row>
    <row r="47" spans="1:5" ht="12.75" customHeight="1">
      <c r="A47" s="114" t="s">
        <v>35</v>
      </c>
      <c r="B47" s="115"/>
      <c r="C47" s="116"/>
      <c r="D47" s="19"/>
      <c r="E47" s="26">
        <v>172289.14</v>
      </c>
    </row>
    <row r="48" spans="1:5" s="21" customFormat="1" ht="12.75" customHeight="1">
      <c r="A48" s="30" t="s">
        <v>36</v>
      </c>
      <c r="B48" s="18"/>
      <c r="C48" s="18"/>
      <c r="D48" s="19"/>
      <c r="E48" s="27">
        <f>SUM(E44:E47)</f>
        <v>1675875.98</v>
      </c>
    </row>
    <row r="49" spans="1:5">
      <c r="A49" s="95" t="s">
        <v>37</v>
      </c>
      <c r="B49" s="95"/>
      <c r="C49" s="95"/>
      <c r="D49" s="15"/>
      <c r="E49" s="31">
        <f>E29/E6</f>
        <v>1.0098921362022795</v>
      </c>
    </row>
    <row r="50" spans="1:5" s="36" customFormat="1">
      <c r="A50" s="32"/>
      <c r="B50" s="33"/>
      <c r="C50" s="33"/>
      <c r="D50" s="34"/>
      <c r="E50" s="35"/>
    </row>
    <row r="51" spans="1:5" s="37" customFormat="1">
      <c r="A51" s="117" t="s">
        <v>38</v>
      </c>
      <c r="B51" s="118"/>
      <c r="C51" s="119"/>
      <c r="D51" s="24"/>
      <c r="E51" s="112">
        <f>E75+E79+E85</f>
        <v>2482392.56</v>
      </c>
    </row>
    <row r="52" spans="1:5" s="37" customFormat="1">
      <c r="A52" s="120"/>
      <c r="B52" s="121"/>
      <c r="C52" s="122"/>
      <c r="D52" s="25"/>
      <c r="E52" s="113"/>
    </row>
    <row r="53" spans="1:5" s="37" customFormat="1">
      <c r="A53" s="104" t="s">
        <v>8</v>
      </c>
      <c r="B53" s="104"/>
      <c r="C53" s="104"/>
      <c r="D53" s="104"/>
      <c r="E53" s="104"/>
    </row>
    <row r="54" spans="1:5" s="37" customFormat="1">
      <c r="A54" s="111" t="s">
        <v>39</v>
      </c>
      <c r="B54" s="111"/>
      <c r="C54" s="111"/>
      <c r="D54" s="38"/>
      <c r="E54" s="39"/>
    </row>
    <row r="55" spans="1:5" s="37" customFormat="1">
      <c r="A55" s="105" t="s">
        <v>40</v>
      </c>
      <c r="B55" s="106"/>
      <c r="C55" s="107"/>
      <c r="D55" s="38"/>
      <c r="E55" s="40">
        <v>127038.88</v>
      </c>
    </row>
    <row r="56" spans="1:5" s="37" customFormat="1">
      <c r="A56" s="105" t="s">
        <v>41</v>
      </c>
      <c r="B56" s="106"/>
      <c r="C56" s="107"/>
      <c r="D56" s="38"/>
      <c r="E56" s="41">
        <v>7357.46</v>
      </c>
    </row>
    <row r="57" spans="1:5" s="37" customFormat="1">
      <c r="A57" s="100" t="s">
        <v>42</v>
      </c>
      <c r="B57" s="100"/>
      <c r="C57" s="100"/>
      <c r="D57" s="38"/>
      <c r="E57" s="42">
        <v>121152.91</v>
      </c>
    </row>
    <row r="58" spans="1:5" s="37" customFormat="1">
      <c r="A58" s="105" t="s">
        <v>43</v>
      </c>
      <c r="B58" s="106"/>
      <c r="C58" s="107"/>
      <c r="D58" s="38"/>
      <c r="E58" s="41">
        <v>59350.21</v>
      </c>
    </row>
    <row r="59" spans="1:5" s="37" customFormat="1">
      <c r="A59" s="105" t="s">
        <v>44</v>
      </c>
      <c r="B59" s="106"/>
      <c r="C59" s="107"/>
      <c r="D59" s="38"/>
      <c r="E59" s="41">
        <v>134886.84</v>
      </c>
    </row>
    <row r="60" spans="1:5" s="37" customFormat="1">
      <c r="A60" s="105" t="s">
        <v>45</v>
      </c>
      <c r="B60" s="106"/>
      <c r="C60" s="107"/>
      <c r="D60" s="38"/>
      <c r="E60" s="41">
        <v>62293.2</v>
      </c>
    </row>
    <row r="61" spans="1:5" s="37" customFormat="1">
      <c r="A61" s="105" t="s">
        <v>46</v>
      </c>
      <c r="B61" s="106"/>
      <c r="C61" s="107"/>
      <c r="D61" s="38"/>
      <c r="E61" s="42">
        <v>40057.17</v>
      </c>
    </row>
    <row r="62" spans="1:5" s="37" customFormat="1">
      <c r="A62" s="108" t="s">
        <v>47</v>
      </c>
      <c r="B62" s="109"/>
      <c r="C62" s="110"/>
      <c r="D62" s="38"/>
      <c r="E62" s="43">
        <f>SUM(E55:E61)</f>
        <v>552136.67000000004</v>
      </c>
    </row>
    <row r="63" spans="1:5" s="37" customFormat="1">
      <c r="A63" s="111" t="s">
        <v>48</v>
      </c>
      <c r="B63" s="111"/>
      <c r="C63" s="111"/>
      <c r="D63" s="38"/>
      <c r="E63" s="29"/>
    </row>
    <row r="64" spans="1:5" s="37" customFormat="1" ht="16.5" customHeight="1">
      <c r="A64" s="101" t="s">
        <v>49</v>
      </c>
      <c r="B64" s="102"/>
      <c r="C64" s="103"/>
      <c r="D64" s="38"/>
      <c r="E64" s="44">
        <v>30955.62</v>
      </c>
    </row>
    <row r="65" spans="1:5" s="37" customFormat="1">
      <c r="A65" s="105" t="s">
        <v>50</v>
      </c>
      <c r="B65" s="106"/>
      <c r="C65" s="107"/>
      <c r="D65" s="38"/>
      <c r="E65" s="42">
        <v>39240.15</v>
      </c>
    </row>
    <row r="66" spans="1:5" s="37" customFormat="1">
      <c r="A66" s="108" t="s">
        <v>51</v>
      </c>
      <c r="B66" s="109"/>
      <c r="C66" s="110"/>
      <c r="D66" s="38"/>
      <c r="E66" s="43">
        <f>SUM(E64:E65)</f>
        <v>70195.77</v>
      </c>
    </row>
    <row r="67" spans="1:5" ht="14.25" customHeight="1">
      <c r="A67" s="97" t="s">
        <v>52</v>
      </c>
      <c r="B67" s="98"/>
      <c r="C67" s="98"/>
      <c r="D67" s="98"/>
      <c r="E67" s="99"/>
    </row>
    <row r="68" spans="1:5" ht="12.75" customHeight="1">
      <c r="A68" s="105" t="s">
        <v>53</v>
      </c>
      <c r="B68" s="106"/>
      <c r="C68" s="107"/>
      <c r="D68" s="45"/>
      <c r="E68" s="28">
        <v>54445.23</v>
      </c>
    </row>
    <row r="69" spans="1:5" ht="12.75" customHeight="1">
      <c r="A69" s="46" t="s">
        <v>54</v>
      </c>
      <c r="B69" s="47"/>
      <c r="C69" s="48"/>
      <c r="D69" s="45"/>
      <c r="E69" s="28">
        <v>0</v>
      </c>
    </row>
    <row r="70" spans="1:5" ht="12.75" customHeight="1">
      <c r="A70" s="95" t="s">
        <v>55</v>
      </c>
      <c r="B70" s="95"/>
      <c r="C70" s="95"/>
      <c r="D70" s="49"/>
      <c r="E70" s="39">
        <f>SUM(E68:E69)</f>
        <v>54445.23</v>
      </c>
    </row>
    <row r="71" spans="1:5" ht="14.25" customHeight="1">
      <c r="A71" s="97" t="s">
        <v>56</v>
      </c>
      <c r="B71" s="98"/>
      <c r="C71" s="98"/>
      <c r="D71" s="98"/>
      <c r="E71" s="99"/>
    </row>
    <row r="72" spans="1:5" ht="12.75" customHeight="1">
      <c r="A72" s="100" t="s">
        <v>57</v>
      </c>
      <c r="B72" s="100"/>
      <c r="C72" s="100"/>
      <c r="D72" s="50"/>
      <c r="E72" s="28">
        <f>E13</f>
        <v>0</v>
      </c>
    </row>
    <row r="73" spans="1:5" ht="12.75" customHeight="1">
      <c r="A73" s="101" t="s">
        <v>58</v>
      </c>
      <c r="B73" s="102"/>
      <c r="C73" s="103"/>
      <c r="D73" s="45"/>
      <c r="E73" s="28">
        <f>E14</f>
        <v>0</v>
      </c>
    </row>
    <row r="74" spans="1:5" ht="12.75" customHeight="1">
      <c r="A74" s="95" t="s">
        <v>59</v>
      </c>
      <c r="B74" s="95"/>
      <c r="C74" s="95"/>
      <c r="D74" s="49"/>
      <c r="E74" s="39">
        <f>SUM(E72:E73)</f>
        <v>0</v>
      </c>
    </row>
    <row r="75" spans="1:5">
      <c r="A75" s="95" t="s">
        <v>60</v>
      </c>
      <c r="B75" s="95"/>
      <c r="C75" s="95"/>
      <c r="D75" s="51"/>
      <c r="E75" s="39">
        <f>E62+E66+E70+E74</f>
        <v>676777.67</v>
      </c>
    </row>
    <row r="76" spans="1:5" ht="13.5" customHeight="1">
      <c r="A76" s="104" t="s">
        <v>15</v>
      </c>
      <c r="B76" s="104"/>
      <c r="C76" s="104"/>
      <c r="D76" s="104"/>
      <c r="E76" s="104"/>
    </row>
    <row r="77" spans="1:5">
      <c r="A77" s="93" t="s">
        <v>61</v>
      </c>
      <c r="B77" s="93"/>
      <c r="C77" s="93"/>
      <c r="D77" s="52"/>
      <c r="E77" s="39">
        <v>125063.11</v>
      </c>
    </row>
    <row r="78" spans="1:5">
      <c r="A78" s="94" t="s">
        <v>62</v>
      </c>
      <c r="B78" s="94"/>
      <c r="C78" s="94"/>
      <c r="D78" s="53">
        <v>0.43</v>
      </c>
      <c r="E78" s="43">
        <v>21091.4</v>
      </c>
    </row>
    <row r="79" spans="1:5" ht="12.75" customHeight="1">
      <c r="A79" s="95" t="s">
        <v>63</v>
      </c>
      <c r="B79" s="95"/>
      <c r="C79" s="95"/>
      <c r="D79" s="53"/>
      <c r="E79" s="39">
        <f>E77+E78</f>
        <v>146154.51</v>
      </c>
    </row>
    <row r="80" spans="1:5">
      <c r="A80" s="96" t="s">
        <v>20</v>
      </c>
      <c r="B80" s="96"/>
      <c r="C80" s="96"/>
      <c r="D80" s="96"/>
      <c r="E80" s="96"/>
    </row>
    <row r="81" spans="1:5">
      <c r="A81" s="91" t="s">
        <v>64</v>
      </c>
      <c r="B81" s="91"/>
      <c r="C81" s="91"/>
      <c r="D81" s="52"/>
      <c r="E81" s="28">
        <f>E23</f>
        <v>936194.2</v>
      </c>
    </row>
    <row r="82" spans="1:5">
      <c r="A82" s="91" t="s">
        <v>65</v>
      </c>
      <c r="B82" s="91"/>
      <c r="C82" s="91"/>
      <c r="D82" s="52"/>
      <c r="E82" s="28">
        <f>E24</f>
        <v>471684.69000000006</v>
      </c>
    </row>
    <row r="83" spans="1:5">
      <c r="A83" s="91" t="s">
        <v>66</v>
      </c>
      <c r="B83" s="91"/>
      <c r="C83" s="91"/>
      <c r="D83" s="52"/>
      <c r="E83" s="28">
        <f>E25</f>
        <v>80979.960000000006</v>
      </c>
    </row>
    <row r="84" spans="1:5">
      <c r="A84" s="91" t="s">
        <v>67</v>
      </c>
      <c r="B84" s="91"/>
      <c r="C84" s="91"/>
      <c r="D84" s="52"/>
      <c r="E84" s="28">
        <f>E26</f>
        <v>170601.53</v>
      </c>
    </row>
    <row r="85" spans="1:5">
      <c r="A85" s="92" t="s">
        <v>68</v>
      </c>
      <c r="B85" s="92"/>
      <c r="C85" s="92"/>
      <c r="D85" s="52"/>
      <c r="E85" s="39">
        <f>SUM(E81:E84)</f>
        <v>1659460.3800000001</v>
      </c>
    </row>
    <row r="86" spans="1:5" ht="22.5" customHeight="1">
      <c r="A86" s="87" t="s">
        <v>69</v>
      </c>
      <c r="B86" s="88"/>
      <c r="C86" s="88"/>
      <c r="D86" s="88"/>
      <c r="E86" s="89"/>
    </row>
    <row r="87" spans="1:5">
      <c r="A87" s="84" t="s">
        <v>70</v>
      </c>
      <c r="B87" s="85"/>
      <c r="C87" s="86"/>
      <c r="D87" s="54"/>
      <c r="E87" s="39">
        <v>-520647.96</v>
      </c>
    </row>
    <row r="88" spans="1:5" ht="12.75" customHeight="1">
      <c r="A88" s="84" t="s">
        <v>71</v>
      </c>
      <c r="B88" s="85"/>
      <c r="C88" s="86"/>
      <c r="D88" s="54"/>
      <c r="E88" s="39">
        <f>E29-E6</f>
        <v>25070.619999999646</v>
      </c>
    </row>
    <row r="89" spans="1:5" ht="12.75" customHeight="1">
      <c r="A89" s="84" t="s">
        <v>72</v>
      </c>
      <c r="B89" s="85"/>
      <c r="C89" s="86"/>
      <c r="D89" s="54"/>
      <c r="E89" s="39">
        <f>E87+E88</f>
        <v>-495577.34000000037</v>
      </c>
    </row>
    <row r="90" spans="1:5" hidden="1">
      <c r="A90" s="87" t="s">
        <v>69</v>
      </c>
      <c r="B90" s="88"/>
      <c r="C90" s="88"/>
      <c r="D90" s="88"/>
      <c r="E90" s="89"/>
    </row>
    <row r="91" spans="1:5" ht="12.75" hidden="1" customHeight="1">
      <c r="A91" s="78" t="s">
        <v>73</v>
      </c>
      <c r="B91" s="79"/>
      <c r="C91" s="80"/>
      <c r="D91" s="15"/>
      <c r="E91" s="39">
        <f>E92+E93+E94</f>
        <v>-495577.34</v>
      </c>
    </row>
    <row r="92" spans="1:5">
      <c r="A92" s="90" t="s">
        <v>74</v>
      </c>
      <c r="B92" s="90"/>
      <c r="C92" s="55" t="s">
        <v>75</v>
      </c>
      <c r="D92" s="15"/>
      <c r="E92" s="56">
        <v>-108225.44</v>
      </c>
    </row>
    <row r="93" spans="1:5">
      <c r="A93" s="90"/>
      <c r="B93" s="90"/>
      <c r="C93" s="55" t="s">
        <v>76</v>
      </c>
      <c r="D93" s="15"/>
      <c r="E93" s="57">
        <v>-33465.25</v>
      </c>
    </row>
    <row r="94" spans="1:5">
      <c r="A94" s="90"/>
      <c r="B94" s="90"/>
      <c r="C94" s="55" t="s">
        <v>77</v>
      </c>
      <c r="D94" s="15"/>
      <c r="E94" s="57">
        <v>-353886.65</v>
      </c>
    </row>
    <row r="95" spans="1:5">
      <c r="A95" s="58"/>
      <c r="B95" s="59"/>
      <c r="C95" s="55"/>
      <c r="D95" s="60"/>
      <c r="E95" s="39"/>
    </row>
    <row r="96" spans="1:5" ht="12.75" customHeight="1">
      <c r="A96" s="78" t="s">
        <v>78</v>
      </c>
      <c r="B96" s="79"/>
      <c r="C96" s="80"/>
      <c r="D96" s="60"/>
      <c r="E96" s="39">
        <v>-124219.54</v>
      </c>
    </row>
    <row r="97" spans="1:5" ht="12.75" customHeight="1">
      <c r="A97" s="78" t="s">
        <v>79</v>
      </c>
      <c r="B97" s="79"/>
      <c r="C97" s="80"/>
      <c r="D97" s="60"/>
      <c r="E97" s="39">
        <f>E17-E79</f>
        <v>52006.53</v>
      </c>
    </row>
    <row r="98" spans="1:5" ht="12.75" customHeight="1">
      <c r="A98" s="78" t="s">
        <v>80</v>
      </c>
      <c r="B98" s="79"/>
      <c r="C98" s="80"/>
      <c r="D98" s="60"/>
      <c r="E98" s="39">
        <f>E97+E96</f>
        <v>-72213.009999999995</v>
      </c>
    </row>
    <row r="99" spans="1:5" s="61" customFormat="1">
      <c r="A99" s="70" t="s">
        <v>81</v>
      </c>
      <c r="B99" s="71"/>
      <c r="C99" s="71"/>
      <c r="D99" s="71"/>
      <c r="E99" s="72"/>
    </row>
    <row r="100" spans="1:5" s="61" customFormat="1">
      <c r="A100" s="81" t="s">
        <v>82</v>
      </c>
      <c r="B100" s="82"/>
      <c r="C100" s="83"/>
      <c r="D100" s="62"/>
      <c r="E100" s="39">
        <v>-102386.66</v>
      </c>
    </row>
    <row r="101" spans="1:5" s="61" customFormat="1">
      <c r="A101" s="73" t="s">
        <v>83</v>
      </c>
      <c r="B101" s="74"/>
      <c r="C101" s="74"/>
      <c r="D101" s="62"/>
      <c r="E101" s="39">
        <v>144000</v>
      </c>
    </row>
    <row r="102" spans="1:5" s="61" customFormat="1" ht="12.75" customHeight="1">
      <c r="A102" s="75" t="s">
        <v>84</v>
      </c>
      <c r="B102" s="76"/>
      <c r="C102" s="77"/>
      <c r="D102" s="63"/>
      <c r="E102" s="39">
        <v>0</v>
      </c>
    </row>
    <row r="103" spans="1:5" ht="12.75" customHeight="1">
      <c r="A103" s="75" t="s">
        <v>85</v>
      </c>
      <c r="B103" s="76"/>
      <c r="C103" s="77"/>
      <c r="D103" s="63"/>
      <c r="E103" s="39">
        <f>E101+E100-E102</f>
        <v>41613.339999999997</v>
      </c>
    </row>
    <row r="104" spans="1:5" s="61" customFormat="1">
      <c r="A104" s="70" t="s">
        <v>86</v>
      </c>
      <c r="B104" s="71"/>
      <c r="C104" s="71"/>
      <c r="D104" s="71"/>
      <c r="E104" s="72"/>
    </row>
    <row r="105" spans="1:5" s="61" customFormat="1">
      <c r="A105" s="73" t="s">
        <v>83</v>
      </c>
      <c r="B105" s="74"/>
      <c r="C105" s="74"/>
      <c r="D105" s="62"/>
      <c r="E105" s="39">
        <f>300*11</f>
        <v>3300</v>
      </c>
    </row>
    <row r="106" spans="1:5" s="61" customFormat="1" ht="12.75" customHeight="1">
      <c r="A106" s="75" t="s">
        <v>87</v>
      </c>
      <c r="B106" s="76"/>
      <c r="C106" s="77"/>
      <c r="D106" s="63"/>
      <c r="E106" s="39">
        <v>0</v>
      </c>
    </row>
    <row r="107" spans="1:5" ht="12.75" customHeight="1">
      <c r="A107" s="75" t="s">
        <v>88</v>
      </c>
      <c r="B107" s="76"/>
      <c r="C107" s="77"/>
      <c r="D107" s="63"/>
      <c r="E107" s="39">
        <f>E105-E106</f>
        <v>3300</v>
      </c>
    </row>
    <row r="108" spans="1:5" ht="12.75" customHeight="1">
      <c r="A108" s="33"/>
      <c r="B108" s="33"/>
      <c r="C108" s="33"/>
      <c r="D108" s="34"/>
      <c r="E108" s="64"/>
    </row>
    <row r="109" spans="1:5">
      <c r="A109" s="1" t="s">
        <v>89</v>
      </c>
      <c r="D109" s="23" t="s">
        <v>90</v>
      </c>
      <c r="E109" s="65"/>
    </row>
    <row r="110" spans="1:5">
      <c r="A110" s="66"/>
      <c r="B110" s="66"/>
      <c r="C110" s="66"/>
      <c r="D110" s="67"/>
      <c r="E110" s="65"/>
    </row>
    <row r="111" spans="1:5">
      <c r="A111" s="1" t="s">
        <v>91</v>
      </c>
      <c r="D111" s="23" t="s">
        <v>92</v>
      </c>
      <c r="E111" s="68"/>
    </row>
    <row r="112" spans="1:5">
      <c r="A112" s="1"/>
      <c r="E112" s="68"/>
    </row>
    <row r="113" spans="1:5" ht="14.25" customHeight="1">
      <c r="A113" s="1"/>
      <c r="B113" s="21" t="s">
        <v>93</v>
      </c>
      <c r="C113" s="21"/>
      <c r="E113" s="68"/>
    </row>
    <row r="114" spans="1:5">
      <c r="A114" s="1" t="s">
        <v>94</v>
      </c>
      <c r="E114" s="68"/>
    </row>
    <row r="115" spans="1:5">
      <c r="A115" s="1" t="s">
        <v>95</v>
      </c>
      <c r="E115" s="68"/>
    </row>
    <row r="118" spans="1:5">
      <c r="E118" s="68"/>
    </row>
  </sheetData>
  <mergeCells count="95">
    <mergeCell ref="A1:E1"/>
    <mergeCell ref="A2:B2"/>
    <mergeCell ref="A3:B3"/>
    <mergeCell ref="A4:B4"/>
    <mergeCell ref="A6:C7"/>
    <mergeCell ref="D6:D7"/>
    <mergeCell ref="E6:E7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20:C20"/>
    <mergeCell ref="A21:C21"/>
    <mergeCell ref="A22:E22"/>
    <mergeCell ref="A27:C27"/>
    <mergeCell ref="A29:C30"/>
    <mergeCell ref="E29:E30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57:C57"/>
    <mergeCell ref="A44:C44"/>
    <mergeCell ref="A45:C45"/>
    <mergeCell ref="A46:C46"/>
    <mergeCell ref="A47:C47"/>
    <mergeCell ref="A49:C49"/>
    <mergeCell ref="A51:C52"/>
    <mergeCell ref="E51:E52"/>
    <mergeCell ref="A53:E53"/>
    <mergeCell ref="A54:C54"/>
    <mergeCell ref="A55:C55"/>
    <mergeCell ref="A56:C56"/>
    <mergeCell ref="A70:C70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E67"/>
    <mergeCell ref="A68:C68"/>
    <mergeCell ref="A82:C82"/>
    <mergeCell ref="A71:E71"/>
    <mergeCell ref="A72:C72"/>
    <mergeCell ref="A73:C73"/>
    <mergeCell ref="A74:C74"/>
    <mergeCell ref="A75:C75"/>
    <mergeCell ref="A76:E76"/>
    <mergeCell ref="A77:C77"/>
    <mergeCell ref="A78:C78"/>
    <mergeCell ref="A79:C79"/>
    <mergeCell ref="A80:E80"/>
    <mergeCell ref="A81:C81"/>
    <mergeCell ref="A97:C97"/>
    <mergeCell ref="A83:C83"/>
    <mergeCell ref="A84:C84"/>
    <mergeCell ref="A85:C85"/>
    <mergeCell ref="A86:E86"/>
    <mergeCell ref="A87:C87"/>
    <mergeCell ref="A88:C88"/>
    <mergeCell ref="A89:C89"/>
    <mergeCell ref="A90:E90"/>
    <mergeCell ref="A91:C91"/>
    <mergeCell ref="A92:B94"/>
    <mergeCell ref="A96:C96"/>
    <mergeCell ref="A104:E104"/>
    <mergeCell ref="A105:C105"/>
    <mergeCell ref="A106:C106"/>
    <mergeCell ref="A107:C107"/>
    <mergeCell ref="A98:C98"/>
    <mergeCell ref="A99:E99"/>
    <mergeCell ref="A100:C100"/>
    <mergeCell ref="A101:C101"/>
    <mergeCell ref="A102:C102"/>
    <mergeCell ref="A103:C103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3:I57"/>
  <sheetViews>
    <sheetView tabSelected="1" workbookViewId="0">
      <selection activeCell="E11" sqref="E11"/>
    </sheetView>
  </sheetViews>
  <sheetFormatPr defaultRowHeight="12.75"/>
  <cols>
    <col min="1" max="1" width="5.140625" style="257" customWidth="1"/>
    <col min="2" max="2" width="46.7109375" style="138" customWidth="1"/>
    <col min="3" max="3" width="11.140625" style="138" customWidth="1"/>
    <col min="4" max="4" width="13.42578125" style="138" customWidth="1"/>
    <col min="5" max="5" width="14.5703125" style="138" customWidth="1"/>
    <col min="6" max="6" width="12.140625" style="138" customWidth="1"/>
    <col min="7" max="7" width="10.85546875" style="138" customWidth="1"/>
    <col min="8" max="8" width="12.5703125" style="138" bestFit="1" customWidth="1"/>
    <col min="9" max="9" width="10.5703125" style="139" bestFit="1" customWidth="1"/>
    <col min="10" max="16384" width="9.140625" style="139"/>
  </cols>
  <sheetData>
    <row r="3" spans="1:9" ht="12.75" customHeight="1">
      <c r="A3" s="137" t="s">
        <v>96</v>
      </c>
      <c r="B3" s="137"/>
      <c r="C3" s="137"/>
      <c r="D3" s="137"/>
      <c r="E3" s="137"/>
      <c r="F3" s="137"/>
      <c r="G3" s="137"/>
    </row>
    <row r="4" spans="1:9" ht="12.75" customHeight="1">
      <c r="A4" s="137" t="s">
        <v>97</v>
      </c>
      <c r="B4" s="137"/>
      <c r="C4" s="137"/>
      <c r="D4" s="137"/>
      <c r="E4" s="137"/>
      <c r="F4" s="137"/>
      <c r="G4" s="137"/>
    </row>
    <row r="5" spans="1:9" ht="12.75" customHeight="1">
      <c r="A5" s="140" t="s">
        <v>98</v>
      </c>
      <c r="B5" s="140"/>
      <c r="C5" s="140"/>
      <c r="D5" s="140"/>
      <c r="E5" s="140"/>
      <c r="F5" s="140"/>
      <c r="G5" s="140"/>
    </row>
    <row r="6" spans="1:9" ht="25.5">
      <c r="A6" s="141"/>
      <c r="B6" s="142"/>
      <c r="C6" s="142"/>
      <c r="D6" s="143" t="s">
        <v>99</v>
      </c>
      <c r="E6" s="143" t="s">
        <v>100</v>
      </c>
      <c r="F6" s="143" t="s">
        <v>101</v>
      </c>
    </row>
    <row r="7" spans="1:9" ht="12.75" customHeight="1">
      <c r="A7" s="144" t="s">
        <v>102</v>
      </c>
      <c r="B7" s="144"/>
      <c r="D7" s="145">
        <f>D10/12/D8</f>
        <v>4087.4801980198026</v>
      </c>
    </row>
    <row r="8" spans="1:9" ht="12.75" customHeight="1">
      <c r="A8" s="144" t="s">
        <v>103</v>
      </c>
      <c r="B8" s="144"/>
      <c r="D8" s="146">
        <v>4.04</v>
      </c>
      <c r="F8" s="147">
        <v>12000</v>
      </c>
    </row>
    <row r="9" spans="1:9" ht="12.75" customHeight="1">
      <c r="A9" s="148" t="s">
        <v>104</v>
      </c>
      <c r="B9" s="148"/>
      <c r="C9" s="142"/>
      <c r="D9" s="149">
        <v>124219.54</v>
      </c>
      <c r="E9" s="149">
        <v>35425.49</v>
      </c>
      <c r="F9" s="149">
        <v>102386.66</v>
      </c>
    </row>
    <row r="10" spans="1:9" ht="12.75" customHeight="1">
      <c r="A10" s="150" t="s">
        <v>105</v>
      </c>
      <c r="B10" s="150"/>
      <c r="D10" s="147">
        <v>198161.04</v>
      </c>
      <c r="E10" s="147">
        <v>200121.28</v>
      </c>
      <c r="F10" s="147">
        <f>F8*12</f>
        <v>144000</v>
      </c>
    </row>
    <row r="11" spans="1:9" ht="12.75" customHeight="1">
      <c r="A11" s="151" t="s">
        <v>106</v>
      </c>
      <c r="B11" s="151"/>
      <c r="C11" s="152"/>
      <c r="D11" s="153">
        <f>D10-D9</f>
        <v>73941.500000000015</v>
      </c>
      <c r="E11" s="154"/>
      <c r="F11" s="153">
        <f>F10-F9</f>
        <v>41613.339999999997</v>
      </c>
    </row>
    <row r="12" spans="1:9">
      <c r="A12" s="155"/>
      <c r="B12" s="155"/>
      <c r="C12" s="152"/>
      <c r="D12" s="152"/>
      <c r="E12" s="152"/>
      <c r="F12" s="152"/>
    </row>
    <row r="13" spans="1:9" ht="12.75" customHeight="1">
      <c r="A13" s="156" t="s">
        <v>107</v>
      </c>
      <c r="B13" s="156" t="s">
        <v>108</v>
      </c>
      <c r="C13" s="157" t="s">
        <v>109</v>
      </c>
      <c r="D13" s="157" t="s">
        <v>110</v>
      </c>
      <c r="E13" s="158" t="s">
        <v>111</v>
      </c>
      <c r="F13" s="159" t="s">
        <v>112</v>
      </c>
      <c r="G13" s="157" t="s">
        <v>113</v>
      </c>
    </row>
    <row r="14" spans="1:9" ht="26.25" customHeight="1">
      <c r="A14" s="160"/>
      <c r="B14" s="160"/>
      <c r="C14" s="157"/>
      <c r="D14" s="157"/>
      <c r="E14" s="158"/>
      <c r="F14" s="161"/>
      <c r="G14" s="157"/>
    </row>
    <row r="15" spans="1:9">
      <c r="A15" s="162">
        <v>1</v>
      </c>
      <c r="B15" s="163" t="s">
        <v>114</v>
      </c>
      <c r="C15" s="164"/>
      <c r="D15" s="165"/>
      <c r="E15" s="165"/>
      <c r="F15" s="165"/>
      <c r="G15" s="165"/>
      <c r="H15" s="166"/>
      <c r="I15" s="166"/>
    </row>
    <row r="16" spans="1:9">
      <c r="A16" s="167">
        <v>1</v>
      </c>
      <c r="B16" s="168" t="s">
        <v>115</v>
      </c>
      <c r="C16" s="169">
        <v>9</v>
      </c>
      <c r="D16" s="170">
        <v>830.32</v>
      </c>
      <c r="E16" s="171">
        <f t="shared" ref="E16:E23" si="0">D16</f>
        <v>830.32</v>
      </c>
      <c r="F16" s="172"/>
      <c r="G16" s="173" t="s">
        <v>116</v>
      </c>
      <c r="H16" s="166"/>
      <c r="I16" s="166"/>
    </row>
    <row r="17" spans="1:9">
      <c r="A17" s="174"/>
      <c r="B17" s="175" t="s">
        <v>117</v>
      </c>
      <c r="C17" s="169"/>
      <c r="D17" s="176">
        <v>10805.34</v>
      </c>
      <c r="E17" s="171">
        <f t="shared" si="0"/>
        <v>10805.34</v>
      </c>
      <c r="F17" s="177"/>
      <c r="G17" s="178"/>
      <c r="H17" s="166"/>
      <c r="I17" s="166"/>
    </row>
    <row r="18" spans="1:9" ht="13.5" customHeight="1">
      <c r="A18" s="179">
        <v>2</v>
      </c>
      <c r="B18" s="175" t="s">
        <v>118</v>
      </c>
      <c r="C18" s="180" t="s">
        <v>119</v>
      </c>
      <c r="D18" s="181">
        <v>2200</v>
      </c>
      <c r="E18" s="182">
        <f>D18</f>
        <v>2200</v>
      </c>
      <c r="F18" s="182"/>
      <c r="G18" s="183" t="s">
        <v>120</v>
      </c>
      <c r="H18" s="166"/>
      <c r="I18" s="166"/>
    </row>
    <row r="19" spans="1:9" ht="12.75" customHeight="1">
      <c r="A19" s="167">
        <v>3</v>
      </c>
      <c r="B19" s="168" t="s">
        <v>121</v>
      </c>
      <c r="C19" s="184">
        <v>32</v>
      </c>
      <c r="D19" s="170">
        <v>2491.2800000000002</v>
      </c>
      <c r="E19" s="185">
        <f t="shared" si="0"/>
        <v>2491.2800000000002</v>
      </c>
      <c r="F19" s="185"/>
      <c r="G19" s="186" t="s">
        <v>122</v>
      </c>
      <c r="H19" s="166"/>
      <c r="I19" s="166"/>
    </row>
    <row r="20" spans="1:9">
      <c r="A20" s="187"/>
      <c r="B20" s="175" t="s">
        <v>123</v>
      </c>
      <c r="C20" s="188"/>
      <c r="D20" s="176">
        <v>3219.46</v>
      </c>
      <c r="E20" s="185">
        <f t="shared" si="0"/>
        <v>3219.46</v>
      </c>
      <c r="F20" s="185"/>
      <c r="G20" s="189"/>
    </row>
    <row r="21" spans="1:9">
      <c r="A21" s="174"/>
      <c r="B21" s="175" t="s">
        <v>124</v>
      </c>
      <c r="C21" s="190"/>
      <c r="D21" s="176">
        <v>4893.4399999999996</v>
      </c>
      <c r="E21" s="185">
        <f>D21</f>
        <v>4893.4399999999996</v>
      </c>
      <c r="F21" s="191"/>
      <c r="G21" s="192"/>
    </row>
    <row r="22" spans="1:9">
      <c r="A22" s="193">
        <v>4</v>
      </c>
      <c r="B22" s="168" t="s">
        <v>125</v>
      </c>
      <c r="C22" s="194">
        <v>69</v>
      </c>
      <c r="D22" s="170">
        <v>36789.550000000003</v>
      </c>
      <c r="E22" s="185">
        <f t="shared" si="0"/>
        <v>36789.550000000003</v>
      </c>
      <c r="F22" s="185"/>
      <c r="G22" s="195" t="s">
        <v>126</v>
      </c>
    </row>
    <row r="23" spans="1:9">
      <c r="A23" s="196">
        <v>5</v>
      </c>
      <c r="B23" s="168" t="s">
        <v>127</v>
      </c>
      <c r="C23" s="184">
        <v>114</v>
      </c>
      <c r="D23" s="170">
        <v>1828.82</v>
      </c>
      <c r="E23" s="185">
        <f t="shared" si="0"/>
        <v>1828.82</v>
      </c>
      <c r="F23" s="185"/>
      <c r="G23" s="186" t="s">
        <v>128</v>
      </c>
    </row>
    <row r="24" spans="1:9" ht="12.75" customHeight="1">
      <c r="A24" s="197"/>
      <c r="B24" s="175" t="s">
        <v>129</v>
      </c>
      <c r="C24" s="188"/>
      <c r="D24" s="176">
        <v>1112.93</v>
      </c>
      <c r="E24" s="185">
        <f>D24</f>
        <v>1112.93</v>
      </c>
      <c r="F24" s="185"/>
      <c r="G24" s="189"/>
    </row>
    <row r="25" spans="1:9">
      <c r="A25" s="198"/>
      <c r="B25" s="175" t="s">
        <v>130</v>
      </c>
      <c r="C25" s="190"/>
      <c r="D25" s="176">
        <v>2653.53</v>
      </c>
      <c r="E25" s="185">
        <f>D25</f>
        <v>2653.53</v>
      </c>
      <c r="F25" s="199"/>
      <c r="G25" s="192"/>
    </row>
    <row r="26" spans="1:9">
      <c r="A26" s="200"/>
      <c r="B26" s="201"/>
      <c r="C26" s="202"/>
      <c r="D26" s="203"/>
      <c r="E26" s="185">
        <f>D26</f>
        <v>0</v>
      </c>
      <c r="F26" s="185"/>
      <c r="G26" s="204"/>
    </row>
    <row r="27" spans="1:9">
      <c r="A27" s="200"/>
      <c r="B27" s="201"/>
      <c r="C27" s="202"/>
      <c r="D27" s="203"/>
      <c r="E27" s="185">
        <f>D27</f>
        <v>0</v>
      </c>
      <c r="F27" s="185"/>
      <c r="G27" s="204"/>
    </row>
    <row r="28" spans="1:9">
      <c r="A28" s="200"/>
      <c r="B28" s="201"/>
      <c r="C28" s="205"/>
      <c r="D28" s="203"/>
      <c r="E28" s="185">
        <f>D28</f>
        <v>0</v>
      </c>
      <c r="F28" s="199"/>
      <c r="G28" s="206"/>
    </row>
    <row r="29" spans="1:9">
      <c r="A29" s="162"/>
      <c r="B29" s="207" t="s">
        <v>131</v>
      </c>
      <c r="C29" s="208"/>
      <c r="D29" s="209">
        <f>SUM(D16:D27)</f>
        <v>66824.67</v>
      </c>
      <c r="E29" s="209">
        <f>SUM(E16:E28)</f>
        <v>66824.67</v>
      </c>
      <c r="F29" s="209">
        <f>SUM(F16:F28)</f>
        <v>0</v>
      </c>
      <c r="G29" s="208"/>
    </row>
    <row r="30" spans="1:9">
      <c r="A30" s="162">
        <v>2</v>
      </c>
      <c r="B30" s="163" t="s">
        <v>132</v>
      </c>
      <c r="C30" s="210"/>
      <c r="D30" s="209"/>
      <c r="E30" s="209"/>
      <c r="F30" s="209"/>
      <c r="G30" s="211"/>
    </row>
    <row r="31" spans="1:9">
      <c r="A31" s="179">
        <v>1</v>
      </c>
      <c r="B31" s="212"/>
      <c r="C31" s="213"/>
      <c r="D31" s="214"/>
      <c r="E31" s="185">
        <f>D31</f>
        <v>0</v>
      </c>
      <c r="F31" s="185"/>
      <c r="G31" s="215"/>
    </row>
    <row r="32" spans="1:9">
      <c r="A32" s="179">
        <v>2</v>
      </c>
      <c r="B32" s="212"/>
      <c r="C32" s="216"/>
      <c r="D32" s="185"/>
      <c r="E32" s="185"/>
      <c r="F32" s="185"/>
      <c r="G32" s="217"/>
    </row>
    <row r="33" spans="1:8">
      <c r="A33" s="179"/>
      <c r="B33" s="212"/>
      <c r="C33" s="216"/>
      <c r="D33" s="185"/>
      <c r="E33" s="185"/>
      <c r="F33" s="185"/>
      <c r="G33" s="217"/>
    </row>
    <row r="34" spans="1:8">
      <c r="A34" s="162"/>
      <c r="B34" s="207" t="s">
        <v>131</v>
      </c>
      <c r="C34" s="208"/>
      <c r="D34" s="209">
        <f>SUM(D31:D33)</f>
        <v>0</v>
      </c>
      <c r="E34" s="209">
        <f>SUM(E31:E33)</f>
        <v>0</v>
      </c>
      <c r="F34" s="209">
        <f>SUM(F31:F33)</f>
        <v>0</v>
      </c>
      <c r="G34" s="208"/>
    </row>
    <row r="35" spans="1:8">
      <c r="A35" s="162">
        <v>3</v>
      </c>
      <c r="B35" s="163" t="s">
        <v>133</v>
      </c>
      <c r="C35" s="218"/>
      <c r="D35" s="209"/>
      <c r="E35" s="209"/>
      <c r="F35" s="209"/>
      <c r="G35" s="211"/>
    </row>
    <row r="36" spans="1:8">
      <c r="A36" s="179">
        <v>1</v>
      </c>
      <c r="B36" s="168" t="s">
        <v>134</v>
      </c>
      <c r="C36" s="194">
        <v>139</v>
      </c>
      <c r="D36" s="170">
        <v>8238.44</v>
      </c>
      <c r="E36" s="185">
        <f t="shared" ref="E36:E38" si="1">D36</f>
        <v>8238.44</v>
      </c>
      <c r="F36" s="185"/>
      <c r="G36" s="215"/>
    </row>
    <row r="37" spans="1:8">
      <c r="A37" s="193">
        <v>2</v>
      </c>
      <c r="B37" s="219" t="s">
        <v>135</v>
      </c>
      <c r="C37" s="194" t="s">
        <v>136</v>
      </c>
      <c r="D37" s="176">
        <f>12500*4</f>
        <v>50000</v>
      </c>
      <c r="E37" s="185">
        <f>D37</f>
        <v>50000</v>
      </c>
      <c r="F37" s="185"/>
      <c r="G37" s="215"/>
    </row>
    <row r="38" spans="1:8">
      <c r="A38" s="179">
        <v>3</v>
      </c>
      <c r="B38" s="168"/>
      <c r="C38" s="194"/>
      <c r="D38" s="170"/>
      <c r="E38" s="185">
        <f t="shared" si="1"/>
        <v>0</v>
      </c>
      <c r="F38" s="185"/>
      <c r="G38" s="215"/>
    </row>
    <row r="39" spans="1:8">
      <c r="A39" s="179"/>
      <c r="B39" s="220"/>
      <c r="C39" s="201"/>
      <c r="D39" s="221"/>
      <c r="E39" s="222">
        <f>D39</f>
        <v>0</v>
      </c>
      <c r="F39" s="223"/>
      <c r="G39" s="224"/>
    </row>
    <row r="40" spans="1:8">
      <c r="A40" s="162"/>
      <c r="B40" s="207" t="s">
        <v>131</v>
      </c>
      <c r="C40" s="208"/>
      <c r="D40" s="225">
        <f>SUM(D36:D39)</f>
        <v>58238.44</v>
      </c>
      <c r="E40" s="209">
        <f>SUM(E36:E39)</f>
        <v>58238.44</v>
      </c>
      <c r="F40" s="209">
        <f>SUM(F36:F39)</f>
        <v>0</v>
      </c>
      <c r="G40" s="208"/>
    </row>
    <row r="41" spans="1:8" s="138" customFormat="1">
      <c r="A41" s="226">
        <v>4</v>
      </c>
      <c r="B41" s="227" t="s">
        <v>137</v>
      </c>
      <c r="C41" s="227"/>
      <c r="D41" s="209"/>
      <c r="E41" s="209"/>
      <c r="F41" s="209"/>
      <c r="G41" s="216"/>
    </row>
    <row r="42" spans="1:8" s="138" customFormat="1">
      <c r="A42" s="228">
        <v>1</v>
      </c>
      <c r="B42" s="229"/>
      <c r="C42" s="230"/>
      <c r="D42" s="231"/>
      <c r="E42" s="171">
        <f>D42</f>
        <v>0</v>
      </c>
      <c r="F42" s="171"/>
      <c r="G42" s="216"/>
    </row>
    <row r="43" spans="1:8" s="138" customFormat="1">
      <c r="A43" s="228">
        <v>2</v>
      </c>
      <c r="B43" s="232"/>
      <c r="C43" s="230"/>
      <c r="D43" s="171"/>
      <c r="E43" s="171"/>
      <c r="F43" s="171"/>
      <c r="G43" s="216"/>
    </row>
    <row r="44" spans="1:8" s="138" customFormat="1">
      <c r="A44" s="226"/>
      <c r="B44" s="233" t="s">
        <v>131</v>
      </c>
      <c r="C44" s="227"/>
      <c r="D44" s="209">
        <f>SUM(D42:D43)</f>
        <v>0</v>
      </c>
      <c r="E44" s="209">
        <f>SUM(E42:E43)</f>
        <v>0</v>
      </c>
      <c r="F44" s="209"/>
      <c r="G44" s="230"/>
    </row>
    <row r="45" spans="1:8" s="234" customFormat="1">
      <c r="A45" s="162"/>
      <c r="B45" s="207" t="s">
        <v>138</v>
      </c>
      <c r="C45" s="208"/>
      <c r="D45" s="209">
        <f>D29+D34+D40+D44</f>
        <v>125063.11</v>
      </c>
      <c r="E45" s="209">
        <f>E29+E34+E40+E44</f>
        <v>125063.11</v>
      </c>
      <c r="F45" s="209">
        <f>F29+F34+F40+F44</f>
        <v>0</v>
      </c>
      <c r="G45" s="208"/>
      <c r="H45" s="138"/>
    </row>
    <row r="46" spans="1:8" s="138" customFormat="1">
      <c r="A46" s="228"/>
      <c r="B46" s="229" t="s">
        <v>139</v>
      </c>
      <c r="C46" s="235">
        <v>0.43</v>
      </c>
      <c r="D46" s="236"/>
      <c r="E46" s="237">
        <f>D7*C46*12</f>
        <v>21091.397821782179</v>
      </c>
      <c r="F46" s="237"/>
      <c r="G46" s="216"/>
    </row>
    <row r="47" spans="1:8" s="138" customFormat="1">
      <c r="A47" s="226"/>
      <c r="B47" s="233" t="s">
        <v>131</v>
      </c>
      <c r="C47" s="227"/>
      <c r="D47" s="238">
        <f>SUM(D46:D46)</f>
        <v>0</v>
      </c>
      <c r="E47" s="238">
        <f>SUM(E46:E46)</f>
        <v>21091.397821782179</v>
      </c>
      <c r="F47" s="238">
        <f>SUM(F46:F46)</f>
        <v>0</v>
      </c>
      <c r="G47" s="230"/>
    </row>
    <row r="48" spans="1:8">
      <c r="A48" s="162"/>
      <c r="B48" s="207" t="s">
        <v>138</v>
      </c>
      <c r="C48" s="208"/>
      <c r="D48" s="238">
        <f>D45+D47</f>
        <v>125063.11</v>
      </c>
      <c r="E48" s="238">
        <f>E45+E47</f>
        <v>146154.50782178217</v>
      </c>
      <c r="F48" s="238">
        <f>F45+F47</f>
        <v>0</v>
      </c>
      <c r="G48" s="208"/>
    </row>
    <row r="50" spans="1:9" ht="12.75" customHeight="1">
      <c r="A50" s="239" t="s">
        <v>140</v>
      </c>
      <c r="B50" s="240"/>
      <c r="C50" s="240"/>
      <c r="D50" s="241"/>
      <c r="E50" s="242">
        <f>E48-D11</f>
        <v>72213.007821782157</v>
      </c>
      <c r="F50" s="166"/>
      <c r="G50" s="166"/>
      <c r="H50" s="243"/>
      <c r="I50" s="243"/>
    </row>
    <row r="51" spans="1:9" ht="12.75" customHeight="1">
      <c r="A51" s="244" t="s">
        <v>141</v>
      </c>
      <c r="B51" s="245"/>
      <c r="C51" s="245"/>
      <c r="D51" s="246"/>
      <c r="E51" s="247">
        <f>D7*D8*12</f>
        <v>198161.04000000004</v>
      </c>
      <c r="F51" s="166"/>
      <c r="G51" s="166"/>
      <c r="H51" s="243"/>
      <c r="I51" s="243"/>
    </row>
    <row r="52" spans="1:9" ht="12.75" customHeight="1">
      <c r="A52" s="244" t="s">
        <v>142</v>
      </c>
      <c r="B52" s="245"/>
      <c r="C52" s="245"/>
      <c r="D52" s="246"/>
      <c r="E52" s="247">
        <f>E51-E50</f>
        <v>125948.03217821788</v>
      </c>
      <c r="F52" s="166"/>
      <c r="G52" s="166"/>
      <c r="H52" s="243"/>
      <c r="I52" s="243"/>
    </row>
    <row r="53" spans="1:9" ht="12.75" customHeight="1">
      <c r="A53" s="248" t="s">
        <v>143</v>
      </c>
      <c r="B53" s="249"/>
      <c r="C53" s="249"/>
      <c r="D53" s="250"/>
      <c r="E53" s="242">
        <v>6900</v>
      </c>
      <c r="F53" s="166"/>
      <c r="G53" s="166"/>
      <c r="H53" s="243"/>
      <c r="I53" s="243"/>
    </row>
    <row r="54" spans="1:9" ht="12.75" customHeight="1">
      <c r="A54" s="251" t="s">
        <v>144</v>
      </c>
      <c r="B54" s="252"/>
      <c r="C54" s="252"/>
      <c r="D54" s="253"/>
      <c r="E54" s="247">
        <f>E52+E53</f>
        <v>132848.03217821789</v>
      </c>
      <c r="F54" s="166"/>
      <c r="G54" s="166"/>
      <c r="H54" s="243"/>
      <c r="I54" s="243"/>
    </row>
    <row r="55" spans="1:9">
      <c r="A55" s="254"/>
      <c r="B55" s="166"/>
      <c r="C55" s="166"/>
      <c r="D55" s="166"/>
      <c r="E55" s="255"/>
      <c r="F55" s="166"/>
      <c r="G55" s="166"/>
      <c r="H55" s="243"/>
      <c r="I55" s="243"/>
    </row>
    <row r="56" spans="1:9">
      <c r="A56" s="254"/>
      <c r="B56" s="166"/>
      <c r="C56" s="166"/>
      <c r="D56" s="166"/>
      <c r="E56" s="166"/>
      <c r="F56" s="166"/>
      <c r="G56" s="166"/>
      <c r="H56" s="243"/>
      <c r="I56" s="243"/>
    </row>
    <row r="57" spans="1:9" ht="25.5">
      <c r="A57" s="254"/>
      <c r="B57" s="166" t="s">
        <v>145</v>
      </c>
      <c r="C57" s="256" t="s">
        <v>146</v>
      </c>
      <c r="D57" s="166"/>
      <c r="E57" s="166"/>
      <c r="F57" s="166"/>
      <c r="G57" s="166"/>
      <c r="H57" s="243"/>
      <c r="I57" s="243"/>
    </row>
  </sheetData>
  <mergeCells count="30">
    <mergeCell ref="A50:D50"/>
    <mergeCell ref="A51:D51"/>
    <mergeCell ref="A52:D52"/>
    <mergeCell ref="A53:D53"/>
    <mergeCell ref="A54:D54"/>
    <mergeCell ref="A19:A21"/>
    <mergeCell ref="C19:C21"/>
    <mergeCell ref="G19:G21"/>
    <mergeCell ref="A23:A25"/>
    <mergeCell ref="C23:C25"/>
    <mergeCell ref="G23:G25"/>
    <mergeCell ref="D13:D14"/>
    <mergeCell ref="E13:E14"/>
    <mergeCell ref="F13:F14"/>
    <mergeCell ref="G13:G14"/>
    <mergeCell ref="A16:A17"/>
    <mergeCell ref="C16:C17"/>
    <mergeCell ref="G16:G17"/>
    <mergeCell ref="A10:B10"/>
    <mergeCell ref="A11:B11"/>
    <mergeCell ref="A12:B12"/>
    <mergeCell ref="A13:A14"/>
    <mergeCell ref="B13:B14"/>
    <mergeCell ref="C13:C14"/>
    <mergeCell ref="A3:G3"/>
    <mergeCell ref="A4:G4"/>
    <mergeCell ref="A5:G5"/>
    <mergeCell ref="A7:B7"/>
    <mergeCell ref="A8:B8"/>
    <mergeCell ref="A9:B9"/>
  </mergeCells>
  <printOptions horizontalCentered="1"/>
  <pageMargins left="0.78740157480314965" right="0.78740157480314965" top="0" bottom="0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2015-03-27T01:13:20Z</dcterms:modified>
</cp:coreProperties>
</file>