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карточка!$A$2:$G$54</definedName>
    <definedName name="_xlnm.Print_Area" localSheetId="0">отчет!$A$1:$E$118</definedName>
  </definedNames>
  <calcPr calcId="145621"/>
</workbook>
</file>

<file path=xl/calcChain.xml><?xml version="1.0" encoding="utf-8"?>
<calcChain xmlns="http://schemas.openxmlformats.org/spreadsheetml/2006/main">
  <c r="F50" i="6" l="1"/>
  <c r="D50" i="6"/>
  <c r="F47" i="6"/>
  <c r="D47" i="6"/>
  <c r="E46" i="6"/>
  <c r="E47" i="6" s="1"/>
  <c r="E42" i="6"/>
  <c r="D42" i="6"/>
  <c r="E41" i="6"/>
  <c r="D41" i="6"/>
  <c r="E40" i="6"/>
  <c r="E39" i="6"/>
  <c r="F37" i="6"/>
  <c r="F43" i="6" s="1"/>
  <c r="D37" i="6"/>
  <c r="D43" i="6" s="1"/>
  <c r="F35" i="6"/>
  <c r="D35" i="6"/>
  <c r="E32" i="6"/>
  <c r="E35" i="6" s="1"/>
  <c r="F30" i="6"/>
  <c r="E28" i="6"/>
  <c r="E27" i="6"/>
  <c r="E26" i="6"/>
  <c r="E25" i="6"/>
  <c r="E24" i="6"/>
  <c r="E23" i="6"/>
  <c r="E22" i="6"/>
  <c r="E21" i="6"/>
  <c r="E20" i="6"/>
  <c r="E19" i="6"/>
  <c r="E18" i="6"/>
  <c r="E17" i="6"/>
  <c r="D16" i="6"/>
  <c r="D30" i="6" s="1"/>
  <c r="D48" i="6" s="1"/>
  <c r="D51" i="6" s="1"/>
  <c r="D11" i="6"/>
  <c r="F10" i="6"/>
  <c r="F11" i="6" s="1"/>
  <c r="G11" i="6" s="1"/>
  <c r="F9" i="6"/>
  <c r="F8" i="6"/>
  <c r="D7" i="6"/>
  <c r="E54" i="6" s="1"/>
  <c r="E43" i="6" l="1"/>
  <c r="F48" i="6"/>
  <c r="F51" i="6" s="1"/>
  <c r="E16" i="6"/>
  <c r="E30" i="6" s="1"/>
  <c r="E48" i="6" s="1"/>
  <c r="E49" i="6"/>
  <c r="E50" i="6" s="1"/>
  <c r="E51" i="6" l="1"/>
  <c r="E53" i="6" s="1"/>
  <c r="E55" i="6" s="1"/>
  <c r="E57" i="6" s="1"/>
  <c r="E107" i="5" l="1"/>
  <c r="E109" i="5" s="1"/>
  <c r="E99" i="5"/>
  <c r="E93" i="5"/>
  <c r="E86" i="5"/>
  <c r="E85" i="5"/>
  <c r="E83" i="5"/>
  <c r="E79" i="5"/>
  <c r="E100" i="5" s="1"/>
  <c r="E73" i="5"/>
  <c r="E72" i="5"/>
  <c r="E74" i="5" s="1"/>
  <c r="E70" i="5"/>
  <c r="E66" i="5"/>
  <c r="E62" i="5"/>
  <c r="E48" i="5"/>
  <c r="E29" i="5" s="1"/>
  <c r="E42" i="5"/>
  <c r="E38" i="5"/>
  <c r="E24" i="5"/>
  <c r="E84" i="5" s="1"/>
  <c r="E18" i="5"/>
  <c r="E104" i="5" s="1"/>
  <c r="E105" i="5" s="1"/>
  <c r="E15" i="5"/>
  <c r="C2" i="5"/>
  <c r="E75" i="5" l="1"/>
  <c r="E101" i="5"/>
  <c r="E81" i="5"/>
  <c r="E87" i="5"/>
  <c r="E19" i="5"/>
  <c r="E27" i="5"/>
  <c r="E6" i="5" l="1"/>
  <c r="E51" i="5"/>
  <c r="E90" i="5" l="1"/>
  <c r="E91" i="5" s="1"/>
  <c r="E49" i="5"/>
</calcChain>
</file>

<file path=xl/sharedStrings.xml><?xml version="1.0" encoding="utf-8"?>
<sst xmlns="http://schemas.openxmlformats.org/spreadsheetml/2006/main" count="180" uniqueCount="158">
  <si>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</si>
  <si>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</si>
  <si>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26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</si>
  <si>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</si>
  <si>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</si>
  <si>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</si>
  <si>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</si>
  <si>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</si>
  <si>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</si>
  <si>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</si>
  <si>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</si>
  <si>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</si>
  <si>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</si>
  <si>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</si>
  <si>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</si>
  <si>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</si>
  <si>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</si>
  <si>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</si>
  <si>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</si>
  <si>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</si>
  <si>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</si>
  <si>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</si>
  <si>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</si>
  <si>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</si>
  <si>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</si>
  <si>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</si>
  <si>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</si>
  <si>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</si>
  <si>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</si>
  <si>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</si>
  <si>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</si>
  <si>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</si>
  <si>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</si>
  <si>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</si>
  <si>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</si>
  <si>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</si>
  <si>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</si>
  <si>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</si>
  <si>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</si>
  <si>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</si>
  <si>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</si>
  <si>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</si>
  <si>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</si>
  <si>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</si>
  <si>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</si>
  <si>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</si>
  <si>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</si>
  <si>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</si>
  <si>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</si>
  <si>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</si>
  <si>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</si>
  <si>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</si>
  <si>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</si>
  <si>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</si>
  <si>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</si>
  <si>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</si>
  <si>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</si>
  <si>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</si>
  <si>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</si>
  <si>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</si>
  <si>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</si>
  <si>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</si>
  <si>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</si>
  <si>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текущий ремонт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</si>
  <si>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</si>
  <si>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</si>
  <si>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</si>
  <si>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</si>
  <si>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</si>
  <si>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</si>
  <si>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</si>
  <si>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</si>
  <si>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</si>
  <si>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</si>
  <si>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</si>
  <si>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</si>
  <si>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</si>
  <si>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</si>
  <si>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</si>
  <si>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</si>
  <si>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</si>
  <si>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</si>
  <si>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</si>
  <si>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</si>
  <si>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</si>
  <si>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</si>
  <si>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</si>
  <si>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</si>
  <si>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</si>
  <si>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</si>
  <si>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</si>
  <si>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</si>
  <si>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</si>
  <si>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</si>
  <si>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</si>
  <si>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</si>
  <si>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</si>
  <si>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</si>
  <si>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</si>
  <si>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26</t>
  </si>
  <si>
    <t xml:space="preserve"> на 2014 год </t>
  </si>
  <si>
    <t>по начислению</t>
  </si>
  <si>
    <t xml:space="preserve">  оплата 2014г.  </t>
  </si>
  <si>
    <t xml:space="preserve"> доп.тариф с 01.11.13-31.01.15 </t>
  </si>
  <si>
    <t>оплата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</si>
  <si>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</si>
  <si>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</si>
  <si>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</si>
  <si>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</si>
  <si>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</si>
  <si>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</si>
  <si>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</si>
  <si>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</si>
  <si>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</si>
  <si>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</si>
  <si>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</si>
  <si>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Срок выполнения</t>
  </si>
  <si>
    <t>Сантехнические работы</t>
  </si>
  <si>
    <t>Чистка расходомера</t>
  </si>
  <si>
    <t>ООО"ИЭСК"</t>
  </si>
  <si>
    <t xml:space="preserve">февр. </t>
  </si>
  <si>
    <t>март</t>
  </si>
  <si>
    <t>Ремонт теплосчетчика (пропайка клемных колодок)</t>
  </si>
  <si>
    <t>ХВС - Поливочный кран</t>
  </si>
  <si>
    <t>май-июнь</t>
  </si>
  <si>
    <t>ГВС-отопление кв.18-гвс,</t>
  </si>
  <si>
    <t>Изоляция труб</t>
  </si>
  <si>
    <t>август</t>
  </si>
  <si>
    <t>Отопление-элеваторы</t>
  </si>
  <si>
    <t>Смена труб канализации под кв 38</t>
  </si>
  <si>
    <t>сент-дек.</t>
  </si>
  <si>
    <t>Отопление подвал, под кв.1, кв.42,31,61, под кв.3, кв.30/34</t>
  </si>
  <si>
    <t>ГВС кв.29, кв.68</t>
  </si>
  <si>
    <t>Итого:</t>
  </si>
  <si>
    <t>Электромонтажные работы</t>
  </si>
  <si>
    <t>Ремонтно-строительные работы</t>
  </si>
  <si>
    <t>Ремонт крыши</t>
  </si>
  <si>
    <t>Ремонт подъезда</t>
  </si>
  <si>
    <t>Установка откосов</t>
  </si>
  <si>
    <t>Постникова</t>
  </si>
  <si>
    <t>май</t>
  </si>
  <si>
    <t>Ремонт швов кв.17,33,3,15,64,45</t>
  </si>
  <si>
    <t>Высота</t>
  </si>
  <si>
    <t>сент</t>
  </si>
  <si>
    <t>Почтовые ящики</t>
  </si>
  <si>
    <t>ноябрь</t>
  </si>
  <si>
    <t>Ремонт балконных козырьков кв.34,35</t>
  </si>
  <si>
    <t>окт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</si>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</sst>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80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 vertical="center"/>
    </xf>
    <xf numFmtId="38" fontId="8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8" fillId="0" borderId="3" xfId="3" applyNumberFormat="1" applyFont="1" applyFill="1" applyBorder="1" applyAlignment="1">
      <alignment horizontal="center" vertical="center"/>
    </xf>
    <xf numFmtId="38" fontId="4" fillId="0" borderId="2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38" fontId="4" fillId="0" borderId="1" xfId="3" applyNumberFormat="1" applyFont="1" applyFill="1" applyBorder="1" applyAlignment="1">
      <alignment horizontal="center" vertical="center" wrapText="1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left" vertical="top" wrapText="1"/>
    </xf>
    <xf numFmtId="168" fontId="16" fillId="0" borderId="0" xfId="0" applyNumberFormat="1" applyFont="1" applyAlignment="1">
      <alignment horizontal="right" vertical="top" wrapText="1"/>
    </xf>
    <xf numFmtId="168" fontId="16" fillId="0" borderId="0" xfId="1" applyNumberFormat="1" applyFont="1" applyAlignment="1">
      <alignment horizontal="right" vertical="top" wrapText="1"/>
    </xf>
    <xf numFmtId="168" fontId="16" fillId="0" borderId="0" xfId="10" applyNumberFormat="1" applyFont="1" applyAlignment="1">
      <alignment horizontal="center" vertical="top"/>
    </xf>
    <xf numFmtId="168" fontId="15" fillId="0" borderId="0" xfId="1" applyNumberFormat="1" applyFont="1" applyAlignment="1">
      <alignment horizontal="center" vertical="top" wrapText="1"/>
    </xf>
    <xf numFmtId="168" fontId="16" fillId="0" borderId="0" xfId="10" applyNumberFormat="1" applyFont="1" applyAlignment="1">
      <alignment horizontal="right" vertical="top"/>
    </xf>
    <xf numFmtId="43" fontId="16" fillId="0" borderId="0" xfId="1" applyNumberFormat="1" applyFont="1" applyAlignment="1">
      <alignment vertical="top" wrapText="1"/>
    </xf>
    <xf numFmtId="168" fontId="17" fillId="0" borderId="0" xfId="1" applyNumberFormat="1" applyFont="1" applyAlignment="1">
      <alignment horizontal="right" vertical="top" wrapText="1"/>
    </xf>
    <xf numFmtId="168" fontId="17" fillId="0" borderId="0" xfId="0" applyNumberFormat="1" applyFont="1" applyBorder="1" applyAlignment="1">
      <alignment horizontal="right" vertical="top" wrapText="1"/>
    </xf>
    <xf numFmtId="3" fontId="18" fillId="0" borderId="0" xfId="1" applyNumberFormat="1" applyFont="1" applyAlignment="1">
      <alignment vertical="top" wrapText="1"/>
    </xf>
    <xf numFmtId="168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43" fontId="15" fillId="0" borderId="8" xfId="1" applyNumberFormat="1" applyFont="1" applyBorder="1" applyAlignment="1">
      <alignment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0" xfId="0" applyNumberFormat="1" applyFont="1" applyAlignment="1">
      <alignment vertical="top" wrapText="1"/>
    </xf>
    <xf numFmtId="168" fontId="15" fillId="0" borderId="1" xfId="1" applyNumberFormat="1" applyFont="1" applyBorder="1" applyAlignment="1">
      <alignment horizontal="center" vertical="top"/>
    </xf>
    <xf numFmtId="0" fontId="19" fillId="0" borderId="12" xfId="0" applyFont="1" applyBorder="1"/>
    <xf numFmtId="0" fontId="19" fillId="0" borderId="1" xfId="0" applyFont="1" applyBorder="1" applyAlignment="1">
      <alignment vertical="center"/>
    </xf>
    <xf numFmtId="169" fontId="19" fillId="0" borderId="12" xfId="0" applyNumberFormat="1" applyFont="1" applyBorder="1" applyAlignment="1">
      <alignment horizontal="right"/>
    </xf>
    <xf numFmtId="169" fontId="15" fillId="3" borderId="1" xfId="1" applyNumberFormat="1" applyFont="1" applyFill="1" applyBorder="1" applyAlignment="1">
      <alignment horizontal="right" vertical="center" wrapText="1"/>
    </xf>
    <xf numFmtId="2" fontId="15" fillId="0" borderId="8" xfId="1" applyNumberFormat="1" applyFont="1" applyBorder="1" applyAlignment="1">
      <alignment horizontal="right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169" fontId="19" fillId="0" borderId="11" xfId="0" applyNumberFormat="1" applyFont="1" applyBorder="1" applyAlignment="1">
      <alignment horizontal="right"/>
    </xf>
    <xf numFmtId="169" fontId="15" fillId="4" borderId="4" xfId="0" applyNumberFormat="1" applyFont="1" applyFill="1" applyBorder="1" applyAlignment="1">
      <alignment horizontal="right" vertical="center" wrapText="1"/>
    </xf>
    <xf numFmtId="2" fontId="15" fillId="3" borderId="12" xfId="1" applyNumberFormat="1" applyFont="1" applyFill="1" applyBorder="1" applyAlignment="1">
      <alignment horizontal="right" vertical="top" wrapText="1"/>
    </xf>
    <xf numFmtId="3" fontId="15" fillId="4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2" fontId="15" fillId="3" borderId="11" xfId="1" applyNumberFormat="1" applyFont="1" applyFill="1" applyBorder="1" applyAlignment="1">
      <alignment horizontal="right" vertical="top" wrapText="1"/>
    </xf>
    <xf numFmtId="169" fontId="19" fillId="0" borderId="1" xfId="0" applyNumberFormat="1" applyFont="1" applyBorder="1" applyAlignment="1">
      <alignment horizontal="right"/>
    </xf>
    <xf numFmtId="2" fontId="15" fillId="3" borderId="1" xfId="1" applyNumberFormat="1" applyFont="1" applyFill="1" applyBorder="1" applyAlignment="1">
      <alignment horizontal="right" vertical="center" wrapText="1"/>
    </xf>
    <xf numFmtId="2" fontId="15" fillId="3" borderId="12" xfId="1" applyNumberFormat="1" applyFont="1" applyFill="1" applyBorder="1" applyAlignment="1">
      <alignment horizontal="right" vertical="center" wrapText="1"/>
    </xf>
    <xf numFmtId="0" fontId="19" fillId="0" borderId="4" xfId="0" applyFont="1" applyBorder="1"/>
    <xf numFmtId="0" fontId="19" fillId="0" borderId="8" xfId="0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right" vertical="top" wrapText="1"/>
    </xf>
    <xf numFmtId="168" fontId="20" fillId="0" borderId="1" xfId="1" applyNumberFormat="1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center"/>
    </xf>
    <xf numFmtId="0" fontId="21" fillId="0" borderId="1" xfId="9" applyFont="1" applyFill="1" applyBorder="1"/>
    <xf numFmtId="1" fontId="20" fillId="3" borderId="1" xfId="1" applyNumberFormat="1" applyFont="1" applyFill="1" applyBorder="1" applyAlignment="1">
      <alignment vertical="top" wrapText="1"/>
    </xf>
    <xf numFmtId="169" fontId="21" fillId="0" borderId="1" xfId="9" applyNumberFormat="1" applyFont="1" applyFill="1" applyBorder="1" applyAlignment="1">
      <alignment horizontal="right"/>
    </xf>
    <xf numFmtId="43" fontId="15" fillId="4" borderId="1" xfId="0" applyNumberFormat="1" applyFont="1" applyFill="1" applyBorder="1" applyAlignment="1">
      <alignment vertical="top" wrapText="1"/>
    </xf>
    <xf numFmtId="1" fontId="22" fillId="3" borderId="1" xfId="1" applyNumberFormat="1" applyFont="1" applyFill="1" applyBorder="1" applyAlignment="1">
      <alignment horizontal="center" vertical="center" wrapText="1"/>
    </xf>
    <xf numFmtId="43" fontId="20" fillId="3" borderId="1" xfId="1" applyNumberFormat="1" applyFont="1" applyFill="1" applyBorder="1" applyAlignment="1">
      <alignment horizontal="center" vertical="top" wrapText="1"/>
    </xf>
    <xf numFmtId="1" fontId="20" fillId="3" borderId="1" xfId="1" applyNumberFormat="1" applyFont="1" applyFill="1" applyBorder="1" applyAlignment="1">
      <alignment horizontal="center" vertical="top" wrapText="1"/>
    </xf>
    <xf numFmtId="2" fontId="14" fillId="0" borderId="1" xfId="1" applyNumberFormat="1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center" vertical="center" wrapText="1"/>
    </xf>
    <xf numFmtId="2" fontId="14" fillId="0" borderId="1" xfId="1" applyNumberFormat="1" applyFont="1" applyBorder="1" applyAlignment="1">
      <alignment horizontal="right" vertical="center" wrapText="1"/>
    </xf>
    <xf numFmtId="2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vertical="top" wrapText="1"/>
    </xf>
    <xf numFmtId="1" fontId="23" fillId="4" borderId="1" xfId="0" applyNumberFormat="1" applyFont="1" applyFill="1" applyBorder="1" applyAlignment="1">
      <alignment horizontal="center" vertical="top" wrapText="1"/>
    </xf>
    <xf numFmtId="43" fontId="15" fillId="3" borderId="1" xfId="1" applyNumberFormat="1" applyFont="1" applyFill="1" applyBorder="1" applyAlignment="1">
      <alignment horizontal="center" vertical="top" wrapText="1"/>
    </xf>
    <xf numFmtId="43" fontId="15" fillId="3" borderId="1" xfId="1" applyNumberFormat="1" applyFont="1" applyFill="1" applyBorder="1" applyAlignment="1">
      <alignment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4" fillId="0" borderId="1" xfId="1" applyNumberFormat="1" applyFont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43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vertical="top" wrapText="1"/>
    </xf>
    <xf numFmtId="2" fontId="15" fillId="0" borderId="1" xfId="1" applyNumberFormat="1" applyFont="1" applyBorder="1" applyAlignment="1">
      <alignment horizontal="right" vertical="center" wrapText="1"/>
    </xf>
    <xf numFmtId="4" fontId="15" fillId="0" borderId="0" xfId="0" applyNumberFormat="1" applyFont="1" applyAlignment="1">
      <alignment vertical="top" wrapText="1"/>
    </xf>
    <xf numFmtId="0" fontId="24" fillId="0" borderId="11" xfId="9" applyFont="1" applyFill="1" applyBorder="1"/>
    <xf numFmtId="169" fontId="25" fillId="0" borderId="1" xfId="0" applyNumberFormat="1" applyFont="1" applyBorder="1" applyAlignment="1">
      <alignment horizontal="right"/>
    </xf>
    <xf numFmtId="43" fontId="15" fillId="0" borderId="12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/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2" fontId="20" fillId="0" borderId="1" xfId="1" applyNumberFormat="1" applyFont="1" applyBorder="1" applyAlignment="1">
      <alignment horizontal="right" vertical="center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2" fontId="20" fillId="0" borderId="1" xfId="1" applyNumberFormat="1" applyFont="1" applyBorder="1" applyAlignment="1">
      <alignment horizontal="right" vertical="top" wrapText="1"/>
    </xf>
    <xf numFmtId="2" fontId="15" fillId="0" borderId="1" xfId="1" applyNumberFormat="1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3" fontId="23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4" fontId="15" fillId="0" borderId="0" xfId="1" applyNumberFormat="1" applyFont="1" applyBorder="1" applyAlignment="1">
      <alignment vertical="top" wrapText="1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3" fontId="15" fillId="0" borderId="0" xfId="1" applyNumberFormat="1" applyFont="1" applyAlignment="1">
      <alignment vertical="center" wrapText="1"/>
    </xf>
    <xf numFmtId="3" fontId="26" fillId="0" borderId="1" xfId="1" applyNumberFormat="1" applyFont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4" fillId="0" borderId="4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3" fontId="15" fillId="4" borderId="8" xfId="0" applyNumberFormat="1" applyFont="1" applyFill="1" applyBorder="1" applyAlignment="1">
      <alignment horizontal="center" vertical="center" wrapText="1"/>
    </xf>
    <xf numFmtId="3" fontId="15" fillId="4" borderId="12" xfId="0" applyNumberFormat="1" applyFont="1" applyFill="1" applyBorder="1" applyAlignment="1">
      <alignment horizontal="center" vertical="center" wrapText="1"/>
    </xf>
    <xf numFmtId="168" fontId="20" fillId="0" borderId="8" xfId="1" applyNumberFormat="1" applyFont="1" applyBorder="1" applyAlignment="1">
      <alignment horizontal="center" vertical="top"/>
    </xf>
    <xf numFmtId="168" fontId="20" fillId="0" borderId="13" xfId="1" applyNumberFormat="1" applyFont="1" applyBorder="1" applyAlignment="1">
      <alignment horizontal="center" vertical="top"/>
    </xf>
    <xf numFmtId="168" fontId="20" fillId="0" borderId="12" xfId="1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3" fontId="15" fillId="0" borderId="8" xfId="0" applyNumberFormat="1" applyFont="1" applyBorder="1" applyAlignment="1">
      <alignment horizontal="center" vertical="top" wrapText="1"/>
    </xf>
    <xf numFmtId="43" fontId="15" fillId="0" borderId="13" xfId="0" applyNumberFormat="1" applyFont="1" applyBorder="1" applyAlignment="1">
      <alignment horizontal="center" vertical="top" wrapText="1"/>
    </xf>
    <xf numFmtId="43" fontId="15" fillId="0" borderId="12" xfId="0" applyNumberFormat="1" applyFont="1" applyBorder="1" applyAlignment="1">
      <alignment horizontal="center" vertical="top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8" xfId="1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center" wrapText="1"/>
    </xf>
    <xf numFmtId="168" fontId="15" fillId="0" borderId="8" xfId="1" applyNumberFormat="1" applyFont="1" applyBorder="1" applyAlignment="1">
      <alignment horizontal="center" vertical="top"/>
    </xf>
    <xf numFmtId="168" fontId="15" fillId="0" borderId="12" xfId="1" applyNumberFormat="1" applyFont="1" applyBorder="1" applyAlignment="1">
      <alignment horizontal="center" vertical="top"/>
    </xf>
    <xf numFmtId="43" fontId="15" fillId="3" borderId="8" xfId="1" applyNumberFormat="1" applyFont="1" applyFill="1" applyBorder="1" applyAlignment="1">
      <alignment horizontal="center" vertical="center"/>
    </xf>
    <xf numFmtId="43" fontId="15" fillId="3" borderId="12" xfId="1" applyNumberFormat="1" applyFont="1" applyFill="1" applyBorder="1" applyAlignment="1">
      <alignment horizontal="center" vertical="center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sqref="A1:XFD1048576"/>
    </sheetView>
  </sheetViews>
  <sheetFormatPr defaultRowHeight="12.75" x14ac:dyDescent="0.2"/>
  <cols>
    <col min="1" max="1" width="10" style="72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72" t="s">
        <v>2</v>
      </c>
      <c r="B1" s="172"/>
      <c r="C1" s="172"/>
      <c r="D1" s="172"/>
      <c r="E1" s="172"/>
    </row>
    <row r="2" spans="1:5" x14ac:dyDescent="0.2">
      <c r="A2" s="173" t="s">
        <v>3</v>
      </c>
      <c r="B2" s="173"/>
      <c r="C2" s="2">
        <f>C3+C4</f>
        <v>4039.13</v>
      </c>
      <c r="D2" s="3"/>
    </row>
    <row r="3" spans="1:5" x14ac:dyDescent="0.2">
      <c r="A3" s="174" t="s">
        <v>4</v>
      </c>
      <c r="B3" s="174"/>
      <c r="C3" s="5">
        <v>4039.13</v>
      </c>
      <c r="D3" s="3"/>
      <c r="E3" s="6"/>
    </row>
    <row r="4" spans="1:5" x14ac:dyDescent="0.2">
      <c r="A4" s="174" t="s">
        <v>5</v>
      </c>
      <c r="B4" s="174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75" t="s">
        <v>6</v>
      </c>
      <c r="B6" s="176"/>
      <c r="C6" s="177"/>
      <c r="D6" s="181" t="s">
        <v>7</v>
      </c>
      <c r="E6" s="183">
        <f>E15+E19+E27</f>
        <v>3063342.34</v>
      </c>
    </row>
    <row r="7" spans="1:5" x14ac:dyDescent="0.2">
      <c r="A7" s="178"/>
      <c r="B7" s="179"/>
      <c r="C7" s="180"/>
      <c r="D7" s="182"/>
      <c r="E7" s="184"/>
    </row>
    <row r="8" spans="1:5" x14ac:dyDescent="0.2">
      <c r="A8" s="186" t="s">
        <v>8</v>
      </c>
      <c r="B8" s="186"/>
      <c r="C8" s="186"/>
      <c r="D8" s="186"/>
      <c r="E8" s="186"/>
    </row>
    <row r="9" spans="1:5" x14ac:dyDescent="0.2">
      <c r="A9" s="187" t="s">
        <v>9</v>
      </c>
      <c r="B9" s="188"/>
      <c r="C9" s="189"/>
      <c r="D9" s="10"/>
      <c r="E9" s="11">
        <v>544178.79</v>
      </c>
    </row>
    <row r="10" spans="1:5" x14ac:dyDescent="0.2">
      <c r="A10" s="190" t="s">
        <v>10</v>
      </c>
      <c r="B10" s="190"/>
      <c r="C10" s="190"/>
      <c r="D10" s="12">
        <v>1.99</v>
      </c>
      <c r="E10" s="11">
        <v>40506.120000000003</v>
      </c>
    </row>
    <row r="11" spans="1:5" ht="12.75" customHeight="1" x14ac:dyDescent="0.2">
      <c r="A11" s="191" t="s">
        <v>11</v>
      </c>
      <c r="B11" s="192"/>
      <c r="C11" s="193"/>
      <c r="D11" s="12">
        <v>0.84</v>
      </c>
      <c r="E11" s="11">
        <v>29943.29</v>
      </c>
    </row>
    <row r="12" spans="1:5" x14ac:dyDescent="0.2">
      <c r="A12" s="191" t="s">
        <v>12</v>
      </c>
      <c r="B12" s="192"/>
      <c r="C12" s="193"/>
      <c r="D12" s="12">
        <v>1.1100000000000001</v>
      </c>
      <c r="E12" s="11">
        <v>54351.12</v>
      </c>
    </row>
    <row r="13" spans="1:5" x14ac:dyDescent="0.2">
      <c r="A13" s="190" t="s">
        <v>13</v>
      </c>
      <c r="B13" s="190"/>
      <c r="C13" s="190"/>
      <c r="D13" s="12"/>
      <c r="E13" s="11">
        <v>0</v>
      </c>
    </row>
    <row r="14" spans="1:5" ht="12.75" customHeight="1" x14ac:dyDescent="0.2">
      <c r="A14" s="187" t="s">
        <v>0</v>
      </c>
      <c r="B14" s="188"/>
      <c r="C14" s="189"/>
      <c r="D14" s="12"/>
      <c r="E14" s="11">
        <v>0</v>
      </c>
    </row>
    <row r="15" spans="1:5" x14ac:dyDescent="0.2">
      <c r="A15" s="185" t="s">
        <v>14</v>
      </c>
      <c r="B15" s="185"/>
      <c r="C15" s="185"/>
      <c r="D15" s="12"/>
      <c r="E15" s="13">
        <f>SUM(E9:E14)</f>
        <v>668979.32000000007</v>
      </c>
    </row>
    <row r="16" spans="1:5" x14ac:dyDescent="0.2">
      <c r="A16" s="186" t="s">
        <v>15</v>
      </c>
      <c r="B16" s="186"/>
      <c r="C16" s="186"/>
      <c r="D16" s="186"/>
      <c r="E16" s="186"/>
    </row>
    <row r="17" spans="1:5" x14ac:dyDescent="0.2">
      <c r="A17" s="194" t="s">
        <v>1</v>
      </c>
      <c r="B17" s="194"/>
      <c r="C17" s="194"/>
      <c r="D17" s="10">
        <v>4.04</v>
      </c>
      <c r="E17" s="14">
        <v>195817.17</v>
      </c>
    </row>
    <row r="18" spans="1:5" x14ac:dyDescent="0.2">
      <c r="A18" s="195" t="s">
        <v>16</v>
      </c>
      <c r="B18" s="196"/>
      <c r="C18" s="196"/>
      <c r="D18" s="10">
        <v>14.42</v>
      </c>
      <c r="E18" s="14">
        <f>489646.56
+216424.15</f>
        <v>706070.71</v>
      </c>
    </row>
    <row r="19" spans="1:5" ht="12.75" customHeight="1" x14ac:dyDescent="0.2">
      <c r="A19" s="185" t="s">
        <v>17</v>
      </c>
      <c r="B19" s="185"/>
      <c r="C19" s="185"/>
      <c r="D19" s="15"/>
      <c r="E19" s="13">
        <f>E17+E18</f>
        <v>901887.88</v>
      </c>
    </row>
    <row r="20" spans="1:5" ht="12.75" hidden="1" customHeight="1" x14ac:dyDescent="0.2">
      <c r="A20" s="197" t="s">
        <v>18</v>
      </c>
      <c r="B20" s="198"/>
      <c r="C20" s="199"/>
      <c r="D20" s="15"/>
      <c r="E20" s="16">
        <v>0</v>
      </c>
    </row>
    <row r="21" spans="1:5" ht="12.75" hidden="1" customHeight="1" x14ac:dyDescent="0.2">
      <c r="A21" s="197" t="s">
        <v>19</v>
      </c>
      <c r="B21" s="198"/>
      <c r="C21" s="199"/>
      <c r="D21" s="15"/>
      <c r="E21" s="16">
        <v>0</v>
      </c>
    </row>
    <row r="22" spans="1:5" ht="12.75" customHeight="1" x14ac:dyDescent="0.2">
      <c r="A22" s="200" t="s">
        <v>20</v>
      </c>
      <c r="B22" s="200"/>
      <c r="C22" s="200"/>
      <c r="D22" s="200"/>
      <c r="E22" s="200"/>
    </row>
    <row r="23" spans="1:5" ht="12.75" customHeight="1" x14ac:dyDescent="0.2">
      <c r="A23" s="17" t="s">
        <v>21</v>
      </c>
      <c r="B23" s="18"/>
      <c r="C23" s="18"/>
      <c r="D23" s="19"/>
      <c r="E23" s="14">
        <v>750316.61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310434.89
+170880.97</f>
        <v>481315.86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69406.490000000005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191436.18</v>
      </c>
    </row>
    <row r="27" spans="1:5" s="21" customFormat="1" ht="12.75" customHeight="1" x14ac:dyDescent="0.2">
      <c r="A27" s="197" t="s">
        <v>25</v>
      </c>
      <c r="B27" s="198"/>
      <c r="C27" s="199"/>
      <c r="D27" s="19"/>
      <c r="E27" s="20">
        <f>SUM(E23:E26)</f>
        <v>1492475.14</v>
      </c>
    </row>
    <row r="28" spans="1:5" x14ac:dyDescent="0.2">
      <c r="A28" s="22"/>
    </row>
    <row r="29" spans="1:5" x14ac:dyDescent="0.2">
      <c r="A29" s="175" t="s">
        <v>26</v>
      </c>
      <c r="B29" s="201"/>
      <c r="C29" s="202"/>
      <c r="D29" s="24"/>
      <c r="E29" s="183">
        <f>E38+E42+E48</f>
        <v>3064537.41</v>
      </c>
    </row>
    <row r="30" spans="1:5" x14ac:dyDescent="0.2">
      <c r="A30" s="203"/>
      <c r="B30" s="204"/>
      <c r="C30" s="205"/>
      <c r="D30" s="25"/>
      <c r="E30" s="184"/>
    </row>
    <row r="31" spans="1:5" x14ac:dyDescent="0.2">
      <c r="A31" s="186" t="s">
        <v>8</v>
      </c>
      <c r="B31" s="186"/>
      <c r="C31" s="186"/>
      <c r="D31" s="186"/>
      <c r="E31" s="186"/>
    </row>
    <row r="32" spans="1:5" x14ac:dyDescent="0.2">
      <c r="A32" s="187" t="s">
        <v>27</v>
      </c>
      <c r="B32" s="188"/>
      <c r="C32" s="189"/>
      <c r="D32" s="10"/>
      <c r="E32" s="11">
        <v>544391.09</v>
      </c>
    </row>
    <row r="33" spans="1:5" x14ac:dyDescent="0.2">
      <c r="A33" s="190" t="s">
        <v>28</v>
      </c>
      <c r="B33" s="190"/>
      <c r="C33" s="190"/>
      <c r="D33" s="12"/>
      <c r="E33" s="26">
        <v>40521.919999999998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29954.97</v>
      </c>
    </row>
    <row r="35" spans="1:5" x14ac:dyDescent="0.2">
      <c r="A35" s="191" t="s">
        <v>12</v>
      </c>
      <c r="B35" s="192"/>
      <c r="C35" s="193"/>
      <c r="D35" s="15"/>
      <c r="E35" s="26">
        <v>54372.32</v>
      </c>
    </row>
    <row r="36" spans="1:5" x14ac:dyDescent="0.2">
      <c r="A36" s="190" t="s">
        <v>13</v>
      </c>
      <c r="B36" s="190"/>
      <c r="C36" s="190"/>
      <c r="D36" s="12"/>
      <c r="E36" s="26">
        <v>0</v>
      </c>
    </row>
    <row r="37" spans="1:5" ht="12.75" customHeight="1" x14ac:dyDescent="0.2">
      <c r="A37" s="187" t="s">
        <v>0</v>
      </c>
      <c r="B37" s="188"/>
      <c r="C37" s="189"/>
      <c r="D37" s="12"/>
      <c r="E37" s="26">
        <v>0</v>
      </c>
    </row>
    <row r="38" spans="1:5" ht="12.75" customHeight="1" x14ac:dyDescent="0.2">
      <c r="A38" s="185" t="s">
        <v>30</v>
      </c>
      <c r="B38" s="185"/>
      <c r="C38" s="185"/>
      <c r="D38" s="15"/>
      <c r="E38" s="27">
        <f>SUM(E32:E37)</f>
        <v>669240.29999999993</v>
      </c>
    </row>
    <row r="39" spans="1:5" x14ac:dyDescent="0.2">
      <c r="A39" s="186" t="s">
        <v>15</v>
      </c>
      <c r="B39" s="186"/>
      <c r="C39" s="186"/>
      <c r="D39" s="186"/>
      <c r="E39" s="186"/>
    </row>
    <row r="40" spans="1:5" x14ac:dyDescent="0.2">
      <c r="A40" s="194" t="s">
        <v>1</v>
      </c>
      <c r="B40" s="194"/>
      <c r="C40" s="194"/>
      <c r="D40" s="10"/>
      <c r="E40" s="28">
        <v>195893.56</v>
      </c>
    </row>
    <row r="41" spans="1:5" x14ac:dyDescent="0.2">
      <c r="A41" s="195" t="s">
        <v>16</v>
      </c>
      <c r="B41" s="196"/>
      <c r="C41" s="196"/>
      <c r="D41" s="12"/>
      <c r="E41" s="29">
        <v>706346.16</v>
      </c>
    </row>
    <row r="42" spans="1:5" ht="12.75" customHeight="1" x14ac:dyDescent="0.2">
      <c r="A42" s="185" t="s">
        <v>31</v>
      </c>
      <c r="B42" s="185"/>
      <c r="C42" s="185"/>
      <c r="D42" s="15"/>
      <c r="E42" s="27">
        <f>SUM(E40:E41)</f>
        <v>902239.72</v>
      </c>
    </row>
    <row r="43" spans="1:5" ht="12.75" customHeight="1" x14ac:dyDescent="0.2">
      <c r="A43" s="200" t="s">
        <v>20</v>
      </c>
      <c r="B43" s="200"/>
      <c r="C43" s="200"/>
      <c r="D43" s="200"/>
      <c r="E43" s="200"/>
    </row>
    <row r="44" spans="1:5" ht="12.75" customHeight="1" x14ac:dyDescent="0.2">
      <c r="A44" s="191" t="s">
        <v>32</v>
      </c>
      <c r="B44" s="192"/>
      <c r="C44" s="193"/>
      <c r="D44" s="19"/>
      <c r="E44" s="11">
        <v>750609.33</v>
      </c>
    </row>
    <row r="45" spans="1:5" ht="12.75" customHeight="1" x14ac:dyDescent="0.2">
      <c r="A45" s="191" t="s">
        <v>33</v>
      </c>
      <c r="B45" s="192"/>
      <c r="C45" s="193"/>
      <c r="D45" s="19"/>
      <c r="E45" s="26">
        <v>481503.63</v>
      </c>
    </row>
    <row r="46" spans="1:5" ht="12.75" customHeight="1" x14ac:dyDescent="0.2">
      <c r="A46" s="191" t="s">
        <v>34</v>
      </c>
      <c r="B46" s="192"/>
      <c r="C46" s="193"/>
      <c r="D46" s="19"/>
      <c r="E46" s="26">
        <v>69433.570000000007</v>
      </c>
    </row>
    <row r="47" spans="1:5" ht="12.75" customHeight="1" x14ac:dyDescent="0.2">
      <c r="A47" s="191" t="s">
        <v>35</v>
      </c>
      <c r="B47" s="192"/>
      <c r="C47" s="193"/>
      <c r="D47" s="19"/>
      <c r="E47" s="26">
        <v>191510.86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1493057.3900000001</v>
      </c>
    </row>
    <row r="49" spans="1:5" x14ac:dyDescent="0.2">
      <c r="A49" s="185" t="s">
        <v>37</v>
      </c>
      <c r="B49" s="185"/>
      <c r="C49" s="185"/>
      <c r="D49" s="15"/>
      <c r="E49" s="31">
        <f>E29/E6</f>
        <v>1.0003901196364493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75" t="s">
        <v>38</v>
      </c>
      <c r="B51" s="201"/>
      <c r="C51" s="202"/>
      <c r="D51" s="24"/>
      <c r="E51" s="183">
        <f>E75+E81+E87</f>
        <v>3405282.84</v>
      </c>
    </row>
    <row r="52" spans="1:5" s="37" customFormat="1" x14ac:dyDescent="0.2">
      <c r="A52" s="203"/>
      <c r="B52" s="204"/>
      <c r="C52" s="205"/>
      <c r="D52" s="25"/>
      <c r="E52" s="184"/>
    </row>
    <row r="53" spans="1:5" s="37" customFormat="1" x14ac:dyDescent="0.2">
      <c r="A53" s="186" t="s">
        <v>8</v>
      </c>
      <c r="B53" s="186"/>
      <c r="C53" s="186"/>
      <c r="D53" s="186"/>
      <c r="E53" s="186"/>
    </row>
    <row r="54" spans="1:5" s="37" customFormat="1" x14ac:dyDescent="0.2">
      <c r="A54" s="206" t="s">
        <v>39</v>
      </c>
      <c r="B54" s="206"/>
      <c r="C54" s="206"/>
      <c r="D54" s="38"/>
      <c r="E54" s="39"/>
    </row>
    <row r="55" spans="1:5" s="37" customFormat="1" x14ac:dyDescent="0.2">
      <c r="A55" s="195" t="s">
        <v>40</v>
      </c>
      <c r="B55" s="196"/>
      <c r="C55" s="207"/>
      <c r="D55" s="38"/>
      <c r="E55" s="40">
        <v>125536.16</v>
      </c>
    </row>
    <row r="56" spans="1:5" s="37" customFormat="1" x14ac:dyDescent="0.2">
      <c r="A56" s="195" t="s">
        <v>41</v>
      </c>
      <c r="B56" s="196"/>
      <c r="C56" s="207"/>
      <c r="D56" s="38"/>
      <c r="E56" s="41">
        <v>7270.43</v>
      </c>
    </row>
    <row r="57" spans="1:5" s="37" customFormat="1" x14ac:dyDescent="0.2">
      <c r="A57" s="190" t="s">
        <v>42</v>
      </c>
      <c r="B57" s="190"/>
      <c r="C57" s="190"/>
      <c r="D57" s="38"/>
      <c r="E57" s="42">
        <v>119719.81</v>
      </c>
    </row>
    <row r="58" spans="1:5" s="37" customFormat="1" x14ac:dyDescent="0.2">
      <c r="A58" s="195" t="s">
        <v>43</v>
      </c>
      <c r="B58" s="196"/>
      <c r="C58" s="207"/>
      <c r="D58" s="38"/>
      <c r="E58" s="41">
        <v>58648.17</v>
      </c>
    </row>
    <row r="59" spans="1:5" s="37" customFormat="1" x14ac:dyDescent="0.2">
      <c r="A59" s="195" t="s">
        <v>44</v>
      </c>
      <c r="B59" s="196"/>
      <c r="C59" s="207"/>
      <c r="D59" s="38"/>
      <c r="E59" s="41">
        <v>133291.29</v>
      </c>
    </row>
    <row r="60" spans="1:5" s="37" customFormat="1" x14ac:dyDescent="0.2">
      <c r="A60" s="195" t="s">
        <v>45</v>
      </c>
      <c r="B60" s="196"/>
      <c r="C60" s="207"/>
      <c r="D60" s="38"/>
      <c r="E60" s="41">
        <v>61556.34</v>
      </c>
    </row>
    <row r="61" spans="1:5" s="37" customFormat="1" x14ac:dyDescent="0.2">
      <c r="A61" s="195" t="s">
        <v>46</v>
      </c>
      <c r="B61" s="196"/>
      <c r="C61" s="207"/>
      <c r="D61" s="38"/>
      <c r="E61" s="42">
        <v>38156.6</v>
      </c>
    </row>
    <row r="62" spans="1:5" s="37" customFormat="1" x14ac:dyDescent="0.2">
      <c r="A62" s="208" t="s">
        <v>47</v>
      </c>
      <c r="B62" s="209"/>
      <c r="C62" s="210"/>
      <c r="D62" s="38"/>
      <c r="E62" s="43">
        <f>SUM(E55:E61)</f>
        <v>544178.79999999993</v>
      </c>
    </row>
    <row r="63" spans="1:5" s="37" customFormat="1" ht="25.5" customHeight="1" x14ac:dyDescent="0.2">
      <c r="A63" s="206" t="s">
        <v>48</v>
      </c>
      <c r="B63" s="206"/>
      <c r="C63" s="206"/>
      <c r="D63" s="38"/>
      <c r="E63" s="29"/>
    </row>
    <row r="64" spans="1:5" s="37" customFormat="1" ht="16.5" customHeight="1" x14ac:dyDescent="0.2">
      <c r="A64" s="187" t="s">
        <v>49</v>
      </c>
      <c r="B64" s="188"/>
      <c r="C64" s="189"/>
      <c r="D64" s="38"/>
      <c r="E64" s="44">
        <v>29943.29</v>
      </c>
    </row>
    <row r="65" spans="1:5" s="37" customFormat="1" x14ac:dyDescent="0.2">
      <c r="A65" s="195" t="s">
        <v>50</v>
      </c>
      <c r="B65" s="196"/>
      <c r="C65" s="207"/>
      <c r="D65" s="38"/>
      <c r="E65" s="42">
        <v>40506.120000000003</v>
      </c>
    </row>
    <row r="66" spans="1:5" s="37" customFormat="1" x14ac:dyDescent="0.2">
      <c r="A66" s="208" t="s">
        <v>51</v>
      </c>
      <c r="B66" s="209"/>
      <c r="C66" s="210"/>
      <c r="D66" s="38"/>
      <c r="E66" s="43">
        <f>SUM(E64:E65)</f>
        <v>70449.41</v>
      </c>
    </row>
    <row r="67" spans="1:5" ht="14.25" customHeight="1" x14ac:dyDescent="0.2">
      <c r="A67" s="211" t="s">
        <v>52</v>
      </c>
      <c r="B67" s="212"/>
      <c r="C67" s="212"/>
      <c r="D67" s="212"/>
      <c r="E67" s="213"/>
    </row>
    <row r="68" spans="1:5" ht="12.75" customHeight="1" x14ac:dyDescent="0.2">
      <c r="A68" s="195" t="s">
        <v>53</v>
      </c>
      <c r="B68" s="196"/>
      <c r="C68" s="207"/>
      <c r="D68" s="45"/>
      <c r="E68" s="28">
        <v>54351.12</v>
      </c>
    </row>
    <row r="69" spans="1:5" ht="12.75" customHeight="1" x14ac:dyDescent="0.2">
      <c r="A69" s="46" t="s">
        <v>54</v>
      </c>
      <c r="B69" s="47"/>
      <c r="C69" s="48"/>
      <c r="D69" s="49"/>
      <c r="E69" s="28">
        <v>0</v>
      </c>
    </row>
    <row r="70" spans="1:5" ht="12.75" customHeight="1" x14ac:dyDescent="0.2">
      <c r="A70" s="185" t="s">
        <v>55</v>
      </c>
      <c r="B70" s="185"/>
      <c r="C70" s="185"/>
      <c r="D70" s="50"/>
      <c r="E70" s="39">
        <f>SUM(E68:E69)</f>
        <v>54351.12</v>
      </c>
    </row>
    <row r="71" spans="1:5" ht="14.25" customHeight="1" x14ac:dyDescent="0.2">
      <c r="A71" s="211" t="s">
        <v>56</v>
      </c>
      <c r="B71" s="212"/>
      <c r="C71" s="212"/>
      <c r="D71" s="212"/>
      <c r="E71" s="213"/>
    </row>
    <row r="72" spans="1:5" ht="12.75" customHeight="1" x14ac:dyDescent="0.2">
      <c r="A72" s="190" t="s">
        <v>57</v>
      </c>
      <c r="B72" s="190"/>
      <c r="C72" s="190"/>
      <c r="D72" s="51"/>
      <c r="E72" s="28">
        <f>E13</f>
        <v>0</v>
      </c>
    </row>
    <row r="73" spans="1:5" ht="12.75" customHeight="1" x14ac:dyDescent="0.2">
      <c r="A73" s="187" t="s">
        <v>58</v>
      </c>
      <c r="B73" s="188"/>
      <c r="C73" s="189"/>
      <c r="D73" s="49"/>
      <c r="E73" s="28">
        <f>E14</f>
        <v>0</v>
      </c>
    </row>
    <row r="74" spans="1:5" ht="12.75" customHeight="1" x14ac:dyDescent="0.2">
      <c r="A74" s="185" t="s">
        <v>59</v>
      </c>
      <c r="B74" s="185"/>
      <c r="C74" s="185"/>
      <c r="D74" s="52"/>
      <c r="E74" s="43">
        <f>SUM(E72:E73)</f>
        <v>0</v>
      </c>
    </row>
    <row r="75" spans="1:5" x14ac:dyDescent="0.2">
      <c r="A75" s="185" t="s">
        <v>60</v>
      </c>
      <c r="B75" s="185"/>
      <c r="C75" s="185"/>
      <c r="D75" s="15"/>
      <c r="E75" s="39">
        <f>E62+E66+E70+E74</f>
        <v>668979.32999999996</v>
      </c>
    </row>
    <row r="76" spans="1:5" ht="13.5" customHeight="1" x14ac:dyDescent="0.2">
      <c r="A76" s="186" t="s">
        <v>15</v>
      </c>
      <c r="B76" s="186"/>
      <c r="C76" s="186"/>
      <c r="D76" s="186"/>
      <c r="E76" s="186"/>
    </row>
    <row r="77" spans="1:5" x14ac:dyDescent="0.2">
      <c r="A77" s="214" t="s">
        <v>61</v>
      </c>
      <c r="B77" s="214"/>
      <c r="C77" s="214"/>
      <c r="D77" s="53"/>
      <c r="E77" s="39">
        <v>349200.79</v>
      </c>
    </row>
    <row r="78" spans="1:5" x14ac:dyDescent="0.2">
      <c r="A78" s="215" t="s">
        <v>62</v>
      </c>
      <c r="B78" s="215"/>
      <c r="C78" s="215"/>
      <c r="D78" s="54">
        <v>0.43</v>
      </c>
      <c r="E78" s="43">
        <v>20841.93</v>
      </c>
    </row>
    <row r="79" spans="1:5" x14ac:dyDescent="0.2">
      <c r="A79" s="216" t="s">
        <v>63</v>
      </c>
      <c r="B79" s="217"/>
      <c r="C79" s="218"/>
      <c r="D79" s="54"/>
      <c r="E79" s="39">
        <f>E77+E78</f>
        <v>370042.72</v>
      </c>
    </row>
    <row r="80" spans="1:5" x14ac:dyDescent="0.2">
      <c r="A80" s="215" t="s">
        <v>64</v>
      </c>
      <c r="B80" s="215"/>
      <c r="C80" s="215"/>
      <c r="D80" s="54"/>
      <c r="E80" s="39">
        <v>873785.65</v>
      </c>
    </row>
    <row r="81" spans="1:5" ht="12.75" customHeight="1" x14ac:dyDescent="0.2">
      <c r="A81" s="185" t="s">
        <v>65</v>
      </c>
      <c r="B81" s="185"/>
      <c r="C81" s="185"/>
      <c r="D81" s="54"/>
      <c r="E81" s="39">
        <f>E80+E79</f>
        <v>1243828.3700000001</v>
      </c>
    </row>
    <row r="82" spans="1:5" x14ac:dyDescent="0.2">
      <c r="A82" s="200" t="s">
        <v>20</v>
      </c>
      <c r="B82" s="200"/>
      <c r="C82" s="200"/>
      <c r="D82" s="200"/>
      <c r="E82" s="200"/>
    </row>
    <row r="83" spans="1:5" x14ac:dyDescent="0.2">
      <c r="A83" s="220" t="s">
        <v>66</v>
      </c>
      <c r="B83" s="220"/>
      <c r="C83" s="220"/>
      <c r="D83" s="53"/>
      <c r="E83" s="28">
        <f>E23</f>
        <v>750316.61</v>
      </c>
    </row>
    <row r="84" spans="1:5" x14ac:dyDescent="0.2">
      <c r="A84" s="220" t="s">
        <v>67</v>
      </c>
      <c r="B84" s="220"/>
      <c r="C84" s="220"/>
      <c r="D84" s="53"/>
      <c r="E84" s="28">
        <f>E24</f>
        <v>481315.86</v>
      </c>
    </row>
    <row r="85" spans="1:5" x14ac:dyDescent="0.2">
      <c r="A85" s="220" t="s">
        <v>68</v>
      </c>
      <c r="B85" s="220"/>
      <c r="C85" s="220"/>
      <c r="D85" s="53"/>
      <c r="E85" s="28">
        <f>E25</f>
        <v>69406.490000000005</v>
      </c>
    </row>
    <row r="86" spans="1:5" x14ac:dyDescent="0.2">
      <c r="A86" s="220" t="s">
        <v>69</v>
      </c>
      <c r="B86" s="220"/>
      <c r="C86" s="220"/>
      <c r="D86" s="53"/>
      <c r="E86" s="28">
        <f>E26</f>
        <v>191436.18</v>
      </c>
    </row>
    <row r="87" spans="1:5" x14ac:dyDescent="0.2">
      <c r="A87" s="221" t="s">
        <v>70</v>
      </c>
      <c r="B87" s="221"/>
      <c r="C87" s="221"/>
      <c r="D87" s="53"/>
      <c r="E87" s="39">
        <f>SUM(E83:E86)</f>
        <v>1492475.14</v>
      </c>
    </row>
    <row r="88" spans="1:5" ht="22.5" customHeight="1" x14ac:dyDescent="0.2">
      <c r="A88" s="222" t="s">
        <v>71</v>
      </c>
      <c r="B88" s="223"/>
      <c r="C88" s="223"/>
      <c r="D88" s="223"/>
      <c r="E88" s="224"/>
    </row>
    <row r="89" spans="1:5" x14ac:dyDescent="0.2">
      <c r="A89" s="225" t="s">
        <v>72</v>
      </c>
      <c r="B89" s="226"/>
      <c r="C89" s="227"/>
      <c r="D89" s="55"/>
      <c r="E89" s="39">
        <v>-773083.83</v>
      </c>
    </row>
    <row r="90" spans="1:5" ht="12.75" customHeight="1" x14ac:dyDescent="0.2">
      <c r="A90" s="225" t="s">
        <v>73</v>
      </c>
      <c r="B90" s="226"/>
      <c r="C90" s="227"/>
      <c r="D90" s="55"/>
      <c r="E90" s="39">
        <f>E29-E6</f>
        <v>1195.070000000298</v>
      </c>
    </row>
    <row r="91" spans="1:5" ht="12.75" customHeight="1" x14ac:dyDescent="0.2">
      <c r="A91" s="225" t="s">
        <v>74</v>
      </c>
      <c r="B91" s="226"/>
      <c r="C91" s="227"/>
      <c r="D91" s="55"/>
      <c r="E91" s="39">
        <f>E89+E90</f>
        <v>-771888.75999999966</v>
      </c>
    </row>
    <row r="92" spans="1:5" hidden="1" x14ac:dyDescent="0.2">
      <c r="A92" s="222" t="s">
        <v>71</v>
      </c>
      <c r="B92" s="223"/>
      <c r="C92" s="223"/>
      <c r="D92" s="223"/>
      <c r="E92" s="224"/>
    </row>
    <row r="93" spans="1:5" ht="12.75" hidden="1" customHeight="1" x14ac:dyDescent="0.2">
      <c r="A93" s="228" t="s">
        <v>75</v>
      </c>
      <c r="B93" s="229"/>
      <c r="C93" s="230"/>
      <c r="D93" s="15"/>
      <c r="E93" s="39">
        <f>E94+E95+E97</f>
        <v>-692271.49</v>
      </c>
    </row>
    <row r="94" spans="1:5" x14ac:dyDescent="0.2">
      <c r="A94" s="219" t="s">
        <v>76</v>
      </c>
      <c r="B94" s="219"/>
      <c r="C94" s="56" t="s">
        <v>77</v>
      </c>
      <c r="D94" s="15"/>
      <c r="E94" s="57">
        <v>-147324.60999999999</v>
      </c>
    </row>
    <row r="95" spans="1:5" x14ac:dyDescent="0.2">
      <c r="A95" s="219"/>
      <c r="B95" s="219"/>
      <c r="C95" s="56" t="s">
        <v>78</v>
      </c>
      <c r="D95" s="15"/>
      <c r="E95" s="58">
        <v>-45802.04</v>
      </c>
    </row>
    <row r="96" spans="1:5" x14ac:dyDescent="0.2">
      <c r="A96" s="219"/>
      <c r="B96" s="219"/>
      <c r="C96" s="56" t="s">
        <v>79</v>
      </c>
      <c r="D96" s="15"/>
      <c r="E96" s="58">
        <v>-79617.27</v>
      </c>
    </row>
    <row r="97" spans="1:5" x14ac:dyDescent="0.2">
      <c r="A97" s="219"/>
      <c r="B97" s="219"/>
      <c r="C97" s="56" t="s">
        <v>80</v>
      </c>
      <c r="D97" s="15"/>
      <c r="E97" s="58">
        <v>-499144.84</v>
      </c>
    </row>
    <row r="98" spans="1:5" x14ac:dyDescent="0.2">
      <c r="A98" s="59"/>
      <c r="B98" s="60"/>
      <c r="C98" s="56"/>
      <c r="D98" s="61"/>
      <c r="E98" s="39"/>
    </row>
    <row r="99" spans="1:5" ht="12.75" customHeight="1" x14ac:dyDescent="0.2">
      <c r="A99" s="228" t="s">
        <v>81</v>
      </c>
      <c r="B99" s="229"/>
      <c r="C99" s="230"/>
      <c r="D99" s="61"/>
      <c r="E99" s="39">
        <f>-56571.91</f>
        <v>-56571.91</v>
      </c>
    </row>
    <row r="100" spans="1:5" ht="12.75" customHeight="1" x14ac:dyDescent="0.2">
      <c r="A100" s="228" t="s">
        <v>82</v>
      </c>
      <c r="B100" s="229"/>
      <c r="C100" s="230"/>
      <c r="D100" s="61"/>
      <c r="E100" s="39">
        <f>E17-E79</f>
        <v>-174225.54999999996</v>
      </c>
    </row>
    <row r="101" spans="1:5" ht="12.75" customHeight="1" x14ac:dyDescent="0.2">
      <c r="A101" s="228" t="s">
        <v>83</v>
      </c>
      <c r="B101" s="229"/>
      <c r="C101" s="230"/>
      <c r="D101" s="61"/>
      <c r="E101" s="39">
        <f>E100+E99</f>
        <v>-230797.45999999996</v>
      </c>
    </row>
    <row r="102" spans="1:5" ht="12.75" customHeight="1" x14ac:dyDescent="0.2">
      <c r="A102" s="62"/>
      <c r="B102" s="63"/>
      <c r="C102" s="56"/>
      <c r="D102" s="61"/>
      <c r="E102" s="39"/>
    </row>
    <row r="103" spans="1:5" ht="12.75" customHeight="1" x14ac:dyDescent="0.2">
      <c r="A103" s="228" t="s">
        <v>84</v>
      </c>
      <c r="B103" s="229"/>
      <c r="C103" s="230"/>
      <c r="D103" s="61"/>
      <c r="E103" s="39">
        <v>118414.22</v>
      </c>
    </row>
    <row r="104" spans="1:5" ht="12.75" customHeight="1" x14ac:dyDescent="0.2">
      <c r="A104" s="228" t="s">
        <v>85</v>
      </c>
      <c r="B104" s="229"/>
      <c r="C104" s="230"/>
      <c r="D104" s="61"/>
      <c r="E104" s="39">
        <f>E18-E80</f>
        <v>-167714.94000000006</v>
      </c>
    </row>
    <row r="105" spans="1:5" ht="12.75" customHeight="1" x14ac:dyDescent="0.2">
      <c r="A105" s="228" t="s">
        <v>86</v>
      </c>
      <c r="B105" s="229"/>
      <c r="C105" s="230"/>
      <c r="D105" s="61"/>
      <c r="E105" s="39">
        <f>E104+E103</f>
        <v>-49300.720000000059</v>
      </c>
    </row>
    <row r="106" spans="1:5" s="64" customFormat="1" x14ac:dyDescent="0.2">
      <c r="A106" s="231" t="s">
        <v>87</v>
      </c>
      <c r="B106" s="232"/>
      <c r="C106" s="232"/>
      <c r="D106" s="232"/>
      <c r="E106" s="233"/>
    </row>
    <row r="107" spans="1:5" s="64" customFormat="1" x14ac:dyDescent="0.2">
      <c r="A107" s="234" t="s">
        <v>88</v>
      </c>
      <c r="B107" s="235"/>
      <c r="C107" s="235"/>
      <c r="D107" s="65"/>
      <c r="E107" s="39">
        <f>300*11</f>
        <v>3300</v>
      </c>
    </row>
    <row r="108" spans="1:5" s="64" customFormat="1" ht="12.75" customHeight="1" x14ac:dyDescent="0.2">
      <c r="A108" s="236" t="s">
        <v>89</v>
      </c>
      <c r="B108" s="237"/>
      <c r="C108" s="238"/>
      <c r="D108" s="66"/>
      <c r="E108" s="39">
        <v>0</v>
      </c>
    </row>
    <row r="109" spans="1:5" ht="12.75" customHeight="1" x14ac:dyDescent="0.2">
      <c r="A109" s="236" t="s">
        <v>90</v>
      </c>
      <c r="B109" s="237"/>
      <c r="C109" s="238"/>
      <c r="D109" s="66"/>
      <c r="E109" s="39">
        <f>E107-E108</f>
        <v>3300</v>
      </c>
    </row>
    <row r="110" spans="1:5" ht="12.75" customHeight="1" x14ac:dyDescent="0.2">
      <c r="A110" s="33"/>
      <c r="B110" s="33"/>
      <c r="C110" s="33"/>
      <c r="D110" s="34"/>
      <c r="E110" s="67"/>
    </row>
    <row r="111" spans="1:5" x14ac:dyDescent="0.2">
      <c r="A111" s="1" t="s">
        <v>91</v>
      </c>
      <c r="D111" s="23" t="s">
        <v>92</v>
      </c>
      <c r="E111" s="68"/>
    </row>
    <row r="112" spans="1:5" x14ac:dyDescent="0.2">
      <c r="A112" s="69"/>
      <c r="B112" s="69"/>
      <c r="C112" s="69"/>
      <c r="D112" s="70"/>
      <c r="E112" s="68"/>
    </row>
    <row r="113" spans="1:5" x14ac:dyDescent="0.2">
      <c r="A113" s="1" t="s">
        <v>93</v>
      </c>
      <c r="D113" s="23" t="s">
        <v>94</v>
      </c>
      <c r="E113" s="71"/>
    </row>
    <row r="114" spans="1:5" x14ac:dyDescent="0.2">
      <c r="A114" s="1"/>
      <c r="E114" s="71"/>
    </row>
    <row r="115" spans="1:5" ht="14.25" customHeight="1" x14ac:dyDescent="0.2">
      <c r="A115" s="1"/>
      <c r="B115" s="21" t="s">
        <v>95</v>
      </c>
      <c r="C115" s="21"/>
      <c r="E115" s="71"/>
    </row>
    <row r="116" spans="1:5" x14ac:dyDescent="0.2">
      <c r="A116" s="1" t="s">
        <v>96</v>
      </c>
      <c r="E116" s="71"/>
    </row>
    <row r="117" spans="1:5" x14ac:dyDescent="0.2">
      <c r="A117" s="1" t="s">
        <v>97</v>
      </c>
      <c r="E117" s="71"/>
    </row>
  </sheetData>
  <mergeCells count="95">
    <mergeCell ref="A106:E106"/>
    <mergeCell ref="A107:C107"/>
    <mergeCell ref="A108:C108"/>
    <mergeCell ref="A109:C109"/>
    <mergeCell ref="A99:C99"/>
    <mergeCell ref="A100:C100"/>
    <mergeCell ref="A101:C101"/>
    <mergeCell ref="A103:C103"/>
    <mergeCell ref="A104:C104"/>
    <mergeCell ref="A105:C105"/>
    <mergeCell ref="A94:B97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2:E92"/>
    <mergeCell ref="A93:C93"/>
    <mergeCell ref="A82:E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C80"/>
    <mergeCell ref="A81:C81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J60"/>
  <sheetViews>
    <sheetView workbookViewId="0">
      <selection activeCell="C40" sqref="C40:C42"/>
    </sheetView>
  </sheetViews>
  <sheetFormatPr defaultRowHeight="12.75" x14ac:dyDescent="0.25"/>
  <cols>
    <col min="1" max="1" width="5.140625" style="165" customWidth="1"/>
    <col min="2" max="2" width="48" style="73" customWidth="1"/>
    <col min="3" max="3" width="10.42578125" style="73" customWidth="1"/>
    <col min="4" max="4" width="11.42578125" style="73" customWidth="1"/>
    <col min="5" max="5" width="14.5703125" style="73" customWidth="1"/>
    <col min="6" max="6" width="12.42578125" style="73" customWidth="1"/>
    <col min="7" max="7" width="10.85546875" style="77" customWidth="1"/>
    <col min="8" max="8" width="12.5703125" style="73" bestFit="1" customWidth="1"/>
    <col min="9" max="9" width="10.5703125" style="74" bestFit="1" customWidth="1"/>
    <col min="10" max="16384" width="9.140625" style="74"/>
  </cols>
  <sheetData>
    <row r="3" spans="1:9" ht="12.75" customHeight="1" x14ac:dyDescent="0.25">
      <c r="A3" s="276" t="s">
        <v>98</v>
      </c>
      <c r="B3" s="276"/>
      <c r="C3" s="276"/>
      <c r="D3" s="276"/>
      <c r="E3" s="276"/>
      <c r="F3" s="276"/>
      <c r="G3" s="276"/>
    </row>
    <row r="4" spans="1:9" ht="12.75" customHeight="1" x14ac:dyDescent="0.25">
      <c r="A4" s="276" t="s">
        <v>99</v>
      </c>
      <c r="B4" s="276"/>
      <c r="C4" s="276"/>
      <c r="D4" s="276"/>
      <c r="E4" s="276"/>
      <c r="F4" s="276"/>
      <c r="G4" s="276"/>
    </row>
    <row r="5" spans="1:9" ht="12.75" customHeight="1" x14ac:dyDescent="0.25">
      <c r="A5" s="277" t="s">
        <v>100</v>
      </c>
      <c r="B5" s="277"/>
      <c r="C5" s="277"/>
      <c r="D5" s="277"/>
      <c r="E5" s="277"/>
      <c r="F5" s="277"/>
      <c r="G5" s="277"/>
    </row>
    <row r="6" spans="1:9" ht="38.25" x14ac:dyDescent="0.25">
      <c r="A6" s="75"/>
      <c r="B6" s="76"/>
      <c r="C6" s="76"/>
      <c r="D6" s="77" t="s">
        <v>101</v>
      </c>
      <c r="E6" s="78" t="s">
        <v>102</v>
      </c>
      <c r="F6" s="78" t="s">
        <v>103</v>
      </c>
      <c r="G6" s="77" t="s">
        <v>104</v>
      </c>
    </row>
    <row r="7" spans="1:9" ht="12.75" customHeight="1" x14ac:dyDescent="0.25">
      <c r="A7" s="278" t="s">
        <v>105</v>
      </c>
      <c r="B7" s="278"/>
      <c r="D7" s="79">
        <f>D10/12/D8</f>
        <v>4039.1330445544559</v>
      </c>
    </row>
    <row r="8" spans="1:9" ht="12.75" customHeight="1" x14ac:dyDescent="0.25">
      <c r="A8" s="278" t="s">
        <v>106</v>
      </c>
      <c r="B8" s="278"/>
      <c r="D8" s="80">
        <v>4.04</v>
      </c>
      <c r="F8" s="73">
        <f>10+4.422</f>
        <v>14.422000000000001</v>
      </c>
    </row>
    <row r="9" spans="1:9" ht="12.75" customHeight="1" x14ac:dyDescent="0.25">
      <c r="A9" s="279" t="s">
        <v>107</v>
      </c>
      <c r="B9" s="279"/>
      <c r="C9" s="76"/>
      <c r="D9" s="81">
        <v>56571.91</v>
      </c>
      <c r="E9" s="82">
        <v>45878.43</v>
      </c>
      <c r="F9" s="83">
        <f>-(82118+36296.22)</f>
        <v>-118414.22</v>
      </c>
      <c r="G9" s="84">
        <v>79892.72</v>
      </c>
    </row>
    <row r="10" spans="1:9" ht="12.75" customHeight="1" x14ac:dyDescent="0.25">
      <c r="A10" s="271" t="s">
        <v>108</v>
      </c>
      <c r="B10" s="271"/>
      <c r="D10" s="82">
        <v>195817.17</v>
      </c>
      <c r="E10" s="82">
        <v>195893.56</v>
      </c>
      <c r="F10" s="85">
        <f>489646.56
+216424.15</f>
        <v>706070.71</v>
      </c>
      <c r="G10" s="84">
        <v>706346.16</v>
      </c>
    </row>
    <row r="11" spans="1:9" ht="12.75" customHeight="1" x14ac:dyDescent="0.25">
      <c r="A11" s="272" t="s">
        <v>109</v>
      </c>
      <c r="B11" s="272"/>
      <c r="C11" s="86"/>
      <c r="D11" s="87">
        <f>D10-D9</f>
        <v>139245.26</v>
      </c>
      <c r="E11" s="88"/>
      <c r="F11" s="85">
        <f>F10-F9</f>
        <v>824484.92999999993</v>
      </c>
      <c r="G11" s="84">
        <f>F11-G9-G10</f>
        <v>38246.04999999993</v>
      </c>
      <c r="H11" s="77"/>
    </row>
    <row r="12" spans="1:9" x14ac:dyDescent="0.25">
      <c r="A12" s="273"/>
      <c r="B12" s="273"/>
      <c r="C12" s="86"/>
      <c r="D12" s="86"/>
      <c r="E12" s="86"/>
      <c r="F12" s="86"/>
    </row>
    <row r="13" spans="1:9" s="89" customFormat="1" ht="15" customHeight="1" x14ac:dyDescent="0.25">
      <c r="A13" s="274" t="s">
        <v>110</v>
      </c>
      <c r="B13" s="263" t="s">
        <v>111</v>
      </c>
      <c r="C13" s="263" t="s">
        <v>112</v>
      </c>
      <c r="D13" s="263" t="s">
        <v>113</v>
      </c>
      <c r="E13" s="264" t="s">
        <v>114</v>
      </c>
      <c r="F13" s="265" t="s">
        <v>115</v>
      </c>
      <c r="G13" s="263" t="s">
        <v>116</v>
      </c>
      <c r="H13" s="73"/>
    </row>
    <row r="14" spans="1:9" s="89" customFormat="1" ht="23.25" customHeight="1" x14ac:dyDescent="0.25">
      <c r="A14" s="275"/>
      <c r="B14" s="263"/>
      <c r="C14" s="263"/>
      <c r="D14" s="263"/>
      <c r="E14" s="264"/>
      <c r="F14" s="266"/>
      <c r="G14" s="263"/>
      <c r="H14" s="73"/>
    </row>
    <row r="15" spans="1:9" x14ac:dyDescent="0.25">
      <c r="A15" s="90">
        <v>1</v>
      </c>
      <c r="B15" s="91" t="s">
        <v>117</v>
      </c>
      <c r="C15" s="92"/>
      <c r="D15" s="93"/>
      <c r="E15" s="93"/>
      <c r="F15" s="94"/>
      <c r="G15" s="95"/>
      <c r="H15" s="96"/>
      <c r="I15" s="96"/>
    </row>
    <row r="16" spans="1:9" x14ac:dyDescent="0.2">
      <c r="A16" s="97">
        <v>1</v>
      </c>
      <c r="B16" s="98" t="s">
        <v>118</v>
      </c>
      <c r="C16" s="99" t="s">
        <v>119</v>
      </c>
      <c r="D16" s="100">
        <f>2200/2</f>
        <v>1100</v>
      </c>
      <c r="E16" s="101">
        <f t="shared" ref="E16" si="0">D16</f>
        <v>1100</v>
      </c>
      <c r="F16" s="102"/>
      <c r="G16" s="103" t="s">
        <v>120</v>
      </c>
      <c r="H16" s="96"/>
      <c r="I16" s="96"/>
    </row>
    <row r="17" spans="1:9" x14ac:dyDescent="0.2">
      <c r="A17" s="97">
        <v>2</v>
      </c>
      <c r="B17" s="98" t="s">
        <v>118</v>
      </c>
      <c r="C17" s="104" t="s">
        <v>119</v>
      </c>
      <c r="D17" s="105">
        <v>1100</v>
      </c>
      <c r="E17" s="106">
        <f>D17</f>
        <v>1100</v>
      </c>
      <c r="F17" s="107"/>
      <c r="G17" s="108" t="s">
        <v>121</v>
      </c>
      <c r="H17" s="96"/>
      <c r="I17" s="96"/>
    </row>
    <row r="18" spans="1:9" x14ac:dyDescent="0.2">
      <c r="A18" s="97">
        <v>3</v>
      </c>
      <c r="B18" s="109" t="s">
        <v>122</v>
      </c>
      <c r="C18" s="104" t="s">
        <v>119</v>
      </c>
      <c r="D18" s="105">
        <v>8300</v>
      </c>
      <c r="E18" s="106">
        <f>D18</f>
        <v>8300</v>
      </c>
      <c r="F18" s="110"/>
      <c r="G18" s="108"/>
      <c r="H18" s="96"/>
      <c r="I18" s="96"/>
    </row>
    <row r="19" spans="1:9" ht="15" customHeight="1" x14ac:dyDescent="0.2">
      <c r="A19" s="267">
        <v>4</v>
      </c>
      <c r="B19" s="109" t="s">
        <v>123</v>
      </c>
      <c r="C19" s="254">
        <v>38</v>
      </c>
      <c r="D19" s="111">
        <v>1856.42</v>
      </c>
      <c r="E19" s="112">
        <f t="shared" ref="E19:E28" si="1">D19</f>
        <v>1856.42</v>
      </c>
      <c r="F19" s="106"/>
      <c r="G19" s="269" t="s">
        <v>124</v>
      </c>
      <c r="H19" s="96"/>
      <c r="I19" s="96"/>
    </row>
    <row r="20" spans="1:9" ht="12.75" customHeight="1" x14ac:dyDescent="0.2">
      <c r="A20" s="268"/>
      <c r="B20" s="98" t="s">
        <v>125</v>
      </c>
      <c r="C20" s="256"/>
      <c r="D20" s="100">
        <v>170.42</v>
      </c>
      <c r="E20" s="113">
        <f t="shared" si="1"/>
        <v>170.42</v>
      </c>
      <c r="F20" s="107"/>
      <c r="G20" s="270"/>
      <c r="H20" s="96"/>
      <c r="I20" s="96"/>
    </row>
    <row r="21" spans="1:9" x14ac:dyDescent="0.2">
      <c r="A21" s="97">
        <v>5</v>
      </c>
      <c r="B21" s="114" t="s">
        <v>126</v>
      </c>
      <c r="C21" s="115">
        <v>56</v>
      </c>
      <c r="D21" s="111">
        <v>18891.11</v>
      </c>
      <c r="E21" s="112">
        <f t="shared" si="1"/>
        <v>18891.11</v>
      </c>
      <c r="F21" s="116"/>
      <c r="G21" s="249" t="s">
        <v>127</v>
      </c>
    </row>
    <row r="22" spans="1:9" x14ac:dyDescent="0.2">
      <c r="A22" s="117">
        <v>6</v>
      </c>
      <c r="B22" s="109" t="s">
        <v>128</v>
      </c>
      <c r="C22" s="118">
        <v>73</v>
      </c>
      <c r="D22" s="111">
        <v>37750.43</v>
      </c>
      <c r="E22" s="116">
        <f t="shared" si="1"/>
        <v>37750.43</v>
      </c>
      <c r="F22" s="116"/>
      <c r="G22" s="250"/>
    </row>
    <row r="23" spans="1:9" x14ac:dyDescent="0.2">
      <c r="A23" s="251">
        <v>7</v>
      </c>
      <c r="B23" s="109" t="s">
        <v>129</v>
      </c>
      <c r="C23" s="254">
        <v>120</v>
      </c>
      <c r="D23" s="111">
        <v>1944.77</v>
      </c>
      <c r="E23" s="112">
        <f t="shared" si="1"/>
        <v>1944.77</v>
      </c>
      <c r="F23" s="116"/>
      <c r="G23" s="257" t="s">
        <v>130</v>
      </c>
    </row>
    <row r="24" spans="1:9" x14ac:dyDescent="0.2">
      <c r="A24" s="252"/>
      <c r="B24" s="98" t="s">
        <v>131</v>
      </c>
      <c r="C24" s="255"/>
      <c r="D24" s="100">
        <v>16988.78</v>
      </c>
      <c r="E24" s="112">
        <f t="shared" si="1"/>
        <v>16988.78</v>
      </c>
      <c r="F24" s="116"/>
      <c r="G24" s="258"/>
    </row>
    <row r="25" spans="1:9" x14ac:dyDescent="0.2">
      <c r="A25" s="253"/>
      <c r="B25" s="98" t="s">
        <v>132</v>
      </c>
      <c r="C25" s="256"/>
      <c r="D25" s="100">
        <v>418.06</v>
      </c>
      <c r="E25" s="112">
        <f t="shared" si="1"/>
        <v>418.06</v>
      </c>
      <c r="F25" s="116"/>
      <c r="G25" s="259"/>
    </row>
    <row r="26" spans="1:9" hidden="1" x14ac:dyDescent="0.2">
      <c r="A26" s="251"/>
      <c r="B26" s="119"/>
      <c r="C26" s="120"/>
      <c r="D26" s="121"/>
      <c r="E26" s="112">
        <f t="shared" si="1"/>
        <v>0</v>
      </c>
      <c r="F26" s="116"/>
      <c r="G26" s="122"/>
    </row>
    <row r="27" spans="1:9" hidden="1" x14ac:dyDescent="0.2">
      <c r="A27" s="253"/>
      <c r="B27" s="119"/>
      <c r="C27" s="120"/>
      <c r="D27" s="121"/>
      <c r="E27" s="112">
        <f t="shared" si="1"/>
        <v>0</v>
      </c>
      <c r="F27" s="116"/>
      <c r="G27" s="122"/>
    </row>
    <row r="28" spans="1:9" s="73" customFormat="1" hidden="1" x14ac:dyDescent="0.2">
      <c r="A28" s="117"/>
      <c r="B28" s="119"/>
      <c r="C28" s="123"/>
      <c r="D28" s="121"/>
      <c r="E28" s="116">
        <f t="shared" si="1"/>
        <v>0</v>
      </c>
      <c r="F28" s="107"/>
      <c r="G28" s="124"/>
    </row>
    <row r="29" spans="1:9" x14ac:dyDescent="0.2">
      <c r="A29" s="117">
        <v>8</v>
      </c>
      <c r="B29" s="98"/>
      <c r="C29" s="125"/>
      <c r="D29" s="111"/>
      <c r="E29" s="112"/>
      <c r="F29" s="126"/>
      <c r="G29" s="124"/>
    </row>
    <row r="30" spans="1:9" x14ac:dyDescent="0.25">
      <c r="A30" s="90"/>
      <c r="B30" s="127" t="s">
        <v>133</v>
      </c>
      <c r="C30" s="128"/>
      <c r="D30" s="129">
        <f>SUM(D16:D29)</f>
        <v>88519.99</v>
      </c>
      <c r="E30" s="130">
        <f>SUM(E16:E29)</f>
        <v>88519.99</v>
      </c>
      <c r="F30" s="130">
        <f>SUM(F16:F29)</f>
        <v>0</v>
      </c>
      <c r="G30" s="131"/>
    </row>
    <row r="31" spans="1:9" x14ac:dyDescent="0.25">
      <c r="A31" s="90">
        <v>2</v>
      </c>
      <c r="B31" s="91" t="s">
        <v>134</v>
      </c>
      <c r="C31" s="132"/>
      <c r="D31" s="130"/>
      <c r="E31" s="130"/>
      <c r="F31" s="116"/>
      <c r="G31" s="95"/>
    </row>
    <row r="32" spans="1:9" x14ac:dyDescent="0.25">
      <c r="A32" s="97">
        <v>1</v>
      </c>
      <c r="B32" s="122"/>
      <c r="C32" s="133"/>
      <c r="D32" s="112"/>
      <c r="E32" s="112">
        <f>D32</f>
        <v>0</v>
      </c>
      <c r="F32" s="116"/>
      <c r="G32" s="134"/>
    </row>
    <row r="33" spans="1:10" x14ac:dyDescent="0.25">
      <c r="A33" s="97">
        <v>2</v>
      </c>
      <c r="B33" s="135"/>
      <c r="C33" s="136"/>
      <c r="D33" s="112"/>
      <c r="E33" s="112"/>
      <c r="F33" s="116"/>
      <c r="G33" s="136"/>
    </row>
    <row r="34" spans="1:10" x14ac:dyDescent="0.25">
      <c r="A34" s="97"/>
      <c r="B34" s="135"/>
      <c r="C34" s="136"/>
      <c r="D34" s="112"/>
      <c r="E34" s="112"/>
      <c r="F34" s="126"/>
      <c r="G34" s="136"/>
    </row>
    <row r="35" spans="1:10" x14ac:dyDescent="0.25">
      <c r="A35" s="90"/>
      <c r="B35" s="127" t="s">
        <v>133</v>
      </c>
      <c r="C35" s="128"/>
      <c r="D35" s="130">
        <f>SUM(D32:D34)</f>
        <v>0</v>
      </c>
      <c r="E35" s="130">
        <f>SUM(E32:E34)</f>
        <v>0</v>
      </c>
      <c r="F35" s="130">
        <f>SUM(F32:F34)</f>
        <v>0</v>
      </c>
      <c r="G35" s="131"/>
    </row>
    <row r="36" spans="1:10" x14ac:dyDescent="0.25">
      <c r="A36" s="90">
        <v>3</v>
      </c>
      <c r="B36" s="91" t="s">
        <v>135</v>
      </c>
      <c r="C36" s="137"/>
      <c r="D36" s="130"/>
      <c r="E36" s="130"/>
      <c r="F36" s="116"/>
      <c r="G36" s="95"/>
    </row>
    <row r="37" spans="1:10" x14ac:dyDescent="0.2">
      <c r="A37" s="97">
        <v>1</v>
      </c>
      <c r="B37" s="109" t="s">
        <v>136</v>
      </c>
      <c r="C37" s="138"/>
      <c r="D37" s="111">
        <f>708730.22+31346.23</f>
        <v>740076.45</v>
      </c>
      <c r="E37" s="139">
        <v>100000</v>
      </c>
      <c r="F37" s="140">
        <f>D37-E37</f>
        <v>640076.44999999995</v>
      </c>
      <c r="G37" s="134"/>
    </row>
    <row r="38" spans="1:10" x14ac:dyDescent="0.2">
      <c r="A38" s="97">
        <v>2</v>
      </c>
      <c r="B38" s="109" t="s">
        <v>137</v>
      </c>
      <c r="C38" s="138"/>
      <c r="D38" s="111">
        <v>268890</v>
      </c>
      <c r="E38" s="141">
        <v>35180.800000000003</v>
      </c>
      <c r="F38" s="142">
        <v>233709.2</v>
      </c>
      <c r="G38" s="95"/>
      <c r="I38" s="166"/>
      <c r="J38" s="156"/>
    </row>
    <row r="39" spans="1:10" ht="13.5" customHeight="1" x14ac:dyDescent="0.2">
      <c r="A39" s="97">
        <v>3</v>
      </c>
      <c r="B39" s="143" t="s">
        <v>138</v>
      </c>
      <c r="C39" s="119" t="s">
        <v>139</v>
      </c>
      <c r="D39" s="144">
        <v>54000</v>
      </c>
      <c r="E39" s="139">
        <f>D39</f>
        <v>54000</v>
      </c>
      <c r="F39" s="116"/>
      <c r="G39" s="145" t="s">
        <v>140</v>
      </c>
      <c r="I39" s="166"/>
      <c r="J39" s="156"/>
    </row>
    <row r="40" spans="1:10" ht="13.5" customHeight="1" x14ac:dyDescent="0.2">
      <c r="A40" s="97">
        <v>4</v>
      </c>
      <c r="B40" s="119" t="s">
        <v>141</v>
      </c>
      <c r="C40" s="171" t="s">
        <v>142</v>
      </c>
      <c r="D40" s="121">
        <v>17600</v>
      </c>
      <c r="E40" s="141">
        <f t="shared" ref="E40" si="2">D40</f>
        <v>17600</v>
      </c>
      <c r="F40" s="116"/>
      <c r="G40" s="146" t="s">
        <v>143</v>
      </c>
      <c r="I40" s="156"/>
      <c r="J40" s="156"/>
    </row>
    <row r="41" spans="1:10" ht="13.5" customHeight="1" x14ac:dyDescent="0.2">
      <c r="A41" s="97">
        <v>5</v>
      </c>
      <c r="B41" s="119" t="s">
        <v>144</v>
      </c>
      <c r="C41" s="171" t="s">
        <v>139</v>
      </c>
      <c r="D41" s="121">
        <f>27400+1500</f>
        <v>28900</v>
      </c>
      <c r="E41" s="141">
        <f>D41</f>
        <v>28900</v>
      </c>
      <c r="F41" s="116"/>
      <c r="G41" s="146" t="s">
        <v>145</v>
      </c>
      <c r="I41" s="156"/>
      <c r="J41" s="156"/>
    </row>
    <row r="42" spans="1:10" ht="13.5" customHeight="1" x14ac:dyDescent="0.2">
      <c r="A42" s="97">
        <v>6</v>
      </c>
      <c r="B42" s="147" t="s">
        <v>146</v>
      </c>
      <c r="C42" s="171" t="s">
        <v>142</v>
      </c>
      <c r="D42" s="121">
        <f>12500*2</f>
        <v>25000</v>
      </c>
      <c r="E42" s="141">
        <f>D42</f>
        <v>25000</v>
      </c>
      <c r="F42" s="107"/>
      <c r="G42" s="146" t="s">
        <v>147</v>
      </c>
      <c r="I42" s="156"/>
      <c r="J42" s="156"/>
    </row>
    <row r="43" spans="1:10" x14ac:dyDescent="0.25">
      <c r="A43" s="90"/>
      <c r="B43" s="127" t="s">
        <v>133</v>
      </c>
      <c r="C43" s="128"/>
      <c r="D43" s="130">
        <f>SUM(D37:D42)</f>
        <v>1134466.45</v>
      </c>
      <c r="E43" s="130">
        <f>SUM(E37:E42)</f>
        <v>260680.8</v>
      </c>
      <c r="F43" s="130">
        <f>SUM(F37:F42)</f>
        <v>873785.64999999991</v>
      </c>
      <c r="G43" s="131"/>
      <c r="I43" s="156"/>
      <c r="J43" s="156"/>
    </row>
    <row r="44" spans="1:10" s="73" customFormat="1" x14ac:dyDescent="0.25">
      <c r="A44" s="149">
        <v>4</v>
      </c>
      <c r="B44" s="150" t="s">
        <v>148</v>
      </c>
      <c r="C44" s="150"/>
      <c r="D44" s="130"/>
      <c r="E44" s="130"/>
      <c r="F44" s="126"/>
      <c r="G44" s="136"/>
    </row>
    <row r="45" spans="1:10" s="73" customFormat="1" x14ac:dyDescent="0.25">
      <c r="A45" s="151">
        <v>1</v>
      </c>
      <c r="B45" s="152"/>
      <c r="C45" s="153"/>
      <c r="D45" s="154"/>
      <c r="E45" s="141"/>
      <c r="F45" s="126"/>
      <c r="G45" s="136"/>
    </row>
    <row r="46" spans="1:10" s="73" customFormat="1" x14ac:dyDescent="0.25">
      <c r="A46" s="151">
        <v>2</v>
      </c>
      <c r="B46" s="148"/>
      <c r="C46" s="153"/>
      <c r="D46" s="154"/>
      <c r="E46" s="141">
        <f>D46</f>
        <v>0</v>
      </c>
      <c r="F46" s="93"/>
      <c r="G46" s="136"/>
    </row>
    <row r="47" spans="1:10" s="73" customFormat="1" x14ac:dyDescent="0.25">
      <c r="A47" s="149"/>
      <c r="B47" s="155" t="s">
        <v>133</v>
      </c>
      <c r="C47" s="150"/>
      <c r="D47" s="130">
        <f>SUM(D45:D46)</f>
        <v>0</v>
      </c>
      <c r="E47" s="130">
        <f>SUM(E45:E46)</f>
        <v>0</v>
      </c>
      <c r="F47" s="130">
        <f>SUM(F45:F46)</f>
        <v>0</v>
      </c>
      <c r="G47" s="131"/>
    </row>
    <row r="48" spans="1:10" s="156" customFormat="1" x14ac:dyDescent="0.25">
      <c r="A48" s="90"/>
      <c r="B48" s="127" t="s">
        <v>149</v>
      </c>
      <c r="C48" s="128"/>
      <c r="D48" s="130">
        <f>D30+D35+D43+D47</f>
        <v>1222986.44</v>
      </c>
      <c r="E48" s="130">
        <f>E30+E35+E43+E47</f>
        <v>349200.79</v>
      </c>
      <c r="F48" s="130">
        <f>F30+F35+F43+F47</f>
        <v>873785.64999999991</v>
      </c>
      <c r="G48" s="131"/>
      <c r="H48" s="73"/>
    </row>
    <row r="49" spans="1:9" s="73" customFormat="1" x14ac:dyDescent="0.25">
      <c r="A49" s="151"/>
      <c r="B49" s="152" t="s">
        <v>150</v>
      </c>
      <c r="C49" s="157">
        <v>0.43</v>
      </c>
      <c r="D49" s="158"/>
      <c r="E49" s="159">
        <f>D7*C49*12</f>
        <v>20841.926509900994</v>
      </c>
      <c r="F49" s="93"/>
      <c r="G49" s="136"/>
    </row>
    <row r="50" spans="1:9" s="73" customFormat="1" x14ac:dyDescent="0.25">
      <c r="A50" s="149"/>
      <c r="B50" s="155" t="s">
        <v>133</v>
      </c>
      <c r="C50" s="150"/>
      <c r="D50" s="126">
        <f>SUM(D49:D49)</f>
        <v>0</v>
      </c>
      <c r="E50" s="126">
        <f>SUM(E49:E49)</f>
        <v>20841.926509900994</v>
      </c>
      <c r="F50" s="126">
        <f>SUM(F49:F49)</f>
        <v>0</v>
      </c>
      <c r="G50" s="153"/>
    </row>
    <row r="51" spans="1:9" x14ac:dyDescent="0.25">
      <c r="A51" s="90"/>
      <c r="B51" s="127" t="s">
        <v>149</v>
      </c>
      <c r="C51" s="128"/>
      <c r="D51" s="126">
        <f>D48+D50</f>
        <v>1222986.44</v>
      </c>
      <c r="E51" s="126">
        <f>E48+E50</f>
        <v>370042.71650990099</v>
      </c>
      <c r="F51" s="126">
        <f>F48+F50</f>
        <v>873785.64999999991</v>
      </c>
      <c r="G51" s="128"/>
    </row>
    <row r="53" spans="1:9" ht="12.75" customHeight="1" x14ac:dyDescent="0.25">
      <c r="A53" s="260" t="s">
        <v>151</v>
      </c>
      <c r="B53" s="261"/>
      <c r="C53" s="261"/>
      <c r="D53" s="262"/>
      <c r="E53" s="160">
        <f>E51-D11</f>
        <v>230797.45650990098</v>
      </c>
      <c r="F53" s="96"/>
      <c r="G53" s="96"/>
      <c r="H53" s="161"/>
      <c r="I53" s="161"/>
    </row>
    <row r="54" spans="1:9" ht="12.75" customHeight="1" x14ac:dyDescent="0.25">
      <c r="A54" s="239" t="s">
        <v>152</v>
      </c>
      <c r="B54" s="240"/>
      <c r="C54" s="240"/>
      <c r="D54" s="241"/>
      <c r="E54" s="162">
        <f>D7*D8*12</f>
        <v>195817.17</v>
      </c>
      <c r="F54" s="96"/>
      <c r="G54" s="96"/>
      <c r="H54" s="161"/>
      <c r="I54" s="161"/>
    </row>
    <row r="55" spans="1:9" ht="12.75" customHeight="1" x14ac:dyDescent="0.25">
      <c r="A55" s="239" t="s">
        <v>153</v>
      </c>
      <c r="B55" s="240"/>
      <c r="C55" s="240"/>
      <c r="D55" s="241"/>
      <c r="E55" s="162">
        <f>E54-E53</f>
        <v>-34980.286509900965</v>
      </c>
      <c r="F55" s="96"/>
      <c r="G55" s="96"/>
      <c r="H55" s="161"/>
      <c r="I55" s="161"/>
    </row>
    <row r="56" spans="1:9" ht="12.75" customHeight="1" x14ac:dyDescent="0.25">
      <c r="A56" s="242" t="s">
        <v>154</v>
      </c>
      <c r="B56" s="243"/>
      <c r="C56" s="243"/>
      <c r="D56" s="244"/>
      <c r="E56" s="160">
        <v>6900</v>
      </c>
      <c r="F56" s="96"/>
      <c r="G56" s="96"/>
      <c r="H56" s="161"/>
      <c r="I56" s="161"/>
    </row>
    <row r="57" spans="1:9" ht="12.75" customHeight="1" x14ac:dyDescent="0.25">
      <c r="A57" s="245" t="s">
        <v>155</v>
      </c>
      <c r="B57" s="246"/>
      <c r="C57" s="246"/>
      <c r="D57" s="247"/>
      <c r="E57" s="162">
        <f>E55+E56</f>
        <v>-28080.286509900965</v>
      </c>
      <c r="F57" s="96"/>
      <c r="G57" s="96"/>
      <c r="H57" s="161"/>
      <c r="I57" s="161"/>
    </row>
    <row r="58" spans="1:9" x14ac:dyDescent="0.25">
      <c r="A58" s="163"/>
      <c r="B58" s="96"/>
      <c r="C58" s="96"/>
      <c r="D58" s="96"/>
      <c r="E58" s="164"/>
      <c r="F58" s="96"/>
      <c r="G58" s="96"/>
      <c r="H58" s="161"/>
      <c r="I58" s="161"/>
    </row>
    <row r="59" spans="1:9" x14ac:dyDescent="0.25">
      <c r="A59" s="163"/>
      <c r="B59" s="96"/>
      <c r="C59" s="96"/>
      <c r="D59" s="96"/>
      <c r="E59" s="96"/>
      <c r="F59" s="96"/>
      <c r="G59" s="96"/>
      <c r="H59" s="161"/>
      <c r="I59" s="161"/>
    </row>
    <row r="60" spans="1:9" s="170" customFormat="1" ht="25.5" customHeight="1" x14ac:dyDescent="0.25">
      <c r="A60" s="167"/>
      <c r="B60" s="168" t="s">
        <v>156</v>
      </c>
      <c r="C60" s="248" t="s">
        <v>157</v>
      </c>
      <c r="D60" s="248"/>
      <c r="E60" s="168"/>
      <c r="F60" s="168"/>
      <c r="G60" s="168"/>
      <c r="H60" s="169"/>
      <c r="I60" s="169"/>
    </row>
  </sheetData>
  <mergeCells count="30">
    <mergeCell ref="A9:B9"/>
    <mergeCell ref="A3:G3"/>
    <mergeCell ref="A4:G4"/>
    <mergeCell ref="A5:G5"/>
    <mergeCell ref="A7:B7"/>
    <mergeCell ref="A8:B8"/>
    <mergeCell ref="A10:B10"/>
    <mergeCell ref="A11:B11"/>
    <mergeCell ref="A12:B12"/>
    <mergeCell ref="A13:A14"/>
    <mergeCell ref="B13:B14"/>
    <mergeCell ref="A53:D53"/>
    <mergeCell ref="D13:D14"/>
    <mergeCell ref="E13:E14"/>
    <mergeCell ref="F13:F14"/>
    <mergeCell ref="G13:G14"/>
    <mergeCell ref="A19:A20"/>
    <mergeCell ref="C19:C20"/>
    <mergeCell ref="G19:G20"/>
    <mergeCell ref="C13:C14"/>
    <mergeCell ref="G21:G22"/>
    <mergeCell ref="A23:A25"/>
    <mergeCell ref="C23:C25"/>
    <mergeCell ref="G23:G25"/>
    <mergeCell ref="A26:A27"/>
    <mergeCell ref="A54:D54"/>
    <mergeCell ref="A55:D55"/>
    <mergeCell ref="A56:D56"/>
    <mergeCell ref="A57:D57"/>
    <mergeCell ref="C60:D60"/>
  </mergeCells>
  <printOptions horizontalCentered="1"/>
  <pageMargins left="0.78740157480314965" right="0.78740157480314965" top="0" bottom="0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2015-03-28T07:47:20Z</dcterms:modified>
</cp:coreProperties>
</file>