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14130" windowHeight="11760" tabRatio="654" firstSheet="1" activeTab="4"/>
  </bookViews>
  <sheets>
    <sheet name="т.р.13" sheetId="9" r:id="rId1"/>
    <sheet name="план 11" sheetId="2" r:id="rId2"/>
    <sheet name="план 12" sheetId="5" r:id="rId3"/>
    <sheet name="план 13" sheetId="8" r:id="rId4"/>
    <sheet name="план 14" sheetId="11" r:id="rId5"/>
  </sheets>
  <externalReferences>
    <externalReference r:id="rId6"/>
    <externalReference r:id="rId7"/>
    <externalReference r:id="rId8"/>
  </externalReferences>
  <definedNames>
    <definedName name="_xlnm.Print_Area" localSheetId="2">'план 12'!$A$1:$E$65</definedName>
    <definedName name="_xlnm.Print_Area" localSheetId="3">'план 13'!$A$1:$F$68</definedName>
    <definedName name="_xlnm.Print_Area" localSheetId="4">'план 14'!$A$1:$E$68</definedName>
  </definedNames>
  <calcPr calcId="145621"/>
</workbook>
</file>

<file path=xl/calcChain.xml><?xml version="1.0" encoding="utf-8"?>
<calcChain xmlns="http://schemas.openxmlformats.org/spreadsheetml/2006/main">
  <c r="E23" i="11" l="1"/>
  <c r="E35" i="11" s="1"/>
  <c r="E18" i="11"/>
  <c r="E13" i="11"/>
  <c r="E55" i="11" l="1"/>
  <c r="E56" i="11"/>
  <c r="E57" i="11" l="1"/>
  <c r="E58" i="11" s="1"/>
  <c r="E14" i="11" s="1"/>
  <c r="D48" i="9" l="1"/>
  <c r="D44" i="9"/>
  <c r="E42" i="9"/>
  <c r="E44" i="9" s="1"/>
  <c r="D40" i="9"/>
  <c r="E39" i="9"/>
  <c r="E38" i="9"/>
  <c r="E37" i="9"/>
  <c r="E36" i="9"/>
  <c r="E35" i="9"/>
  <c r="E34" i="9"/>
  <c r="E33" i="9"/>
  <c r="E32" i="9"/>
  <c r="E40" i="9" s="1"/>
  <c r="D30" i="9"/>
  <c r="E27" i="9"/>
  <c r="E30" i="9" s="1"/>
  <c r="D24" i="9"/>
  <c r="E24" i="9" s="1"/>
  <c r="D23" i="9"/>
  <c r="E23" i="9" s="1"/>
  <c r="D22" i="9"/>
  <c r="E22" i="9" s="1"/>
  <c r="E21" i="9"/>
  <c r="D20" i="9"/>
  <c r="E20" i="9" s="1"/>
  <c r="D19" i="9"/>
  <c r="D25" i="9" s="1"/>
  <c r="D45" i="9" s="1"/>
  <c r="E18" i="9"/>
  <c r="H18" i="9" s="1"/>
  <c r="E17" i="9"/>
  <c r="E16" i="9"/>
  <c r="H16" i="9" s="1"/>
  <c r="E11" i="9"/>
  <c r="D7" i="9"/>
  <c r="D10" i="9" s="1"/>
  <c r="E46" i="9" s="1"/>
  <c r="E23" i="8"/>
  <c r="E35" i="8" s="1"/>
  <c r="E18" i="8"/>
  <c r="E12" i="8"/>
  <c r="E13" i="8" s="1"/>
  <c r="E55" i="8" s="1"/>
  <c r="E54" i="5"/>
  <c r="E53" i="5"/>
  <c r="E49" i="5"/>
  <c r="E45" i="5"/>
  <c r="E25" i="5"/>
  <c r="E33" i="5" s="1"/>
  <c r="E16" i="5"/>
  <c r="E51" i="2"/>
  <c r="E13" i="2"/>
  <c r="E11" i="2"/>
  <c r="E29" i="2" s="1"/>
  <c r="D49" i="9" l="1"/>
  <c r="E55" i="5"/>
  <c r="E56" i="5" s="1"/>
  <c r="D11" i="9"/>
  <c r="E19" i="9"/>
  <c r="E25" i="9" s="1"/>
  <c r="E47" i="9"/>
  <c r="E48" i="9" s="1"/>
  <c r="E56" i="8"/>
  <c r="E57" i="8" s="1"/>
  <c r="E58" i="8" s="1"/>
  <c r="E14" i="8" s="1"/>
  <c r="E52" i="2"/>
  <c r="H20" i="9" l="1"/>
  <c r="E45" i="9"/>
  <c r="E49" i="9" s="1"/>
  <c r="E51" i="9" s="1"/>
  <c r="E52" i="9" l="1"/>
</calcChain>
</file>

<file path=xl/sharedStrings.xml><?xml version="1.0" encoding="utf-8"?>
<sst xmlns="http://schemas.openxmlformats.org/spreadsheetml/2006/main" count="596" uniqueCount="160">
  <si>
    <t>КАРТОЧКА</t>
  </si>
  <si>
    <t>по текущему ремонту дома по адресу: мкр-н "Зеленый", дом № 7</t>
  </si>
  <si>
    <t>по начислению</t>
  </si>
  <si>
    <t>Площадь, кв.м.</t>
  </si>
  <si>
    <t>Тариф, руб./кв.м.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</si>
  <si>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</si>
  <si>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</si>
  <si>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</si>
  <si>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</si>
  <si>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</si>
  <si>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</si>
  <si>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</si>
  <si>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</si>
  <si>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</si>
  <si>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1.1.</t>
  </si>
  <si>
    <t>1.2.</t>
  </si>
  <si>
    <t>1.3.</t>
  </si>
  <si>
    <t>1.4.</t>
  </si>
  <si>
    <t>1.5.</t>
  </si>
  <si>
    <t>1.6.</t>
  </si>
  <si>
    <t>Итого:</t>
  </si>
  <si>
    <t>Электромонтажные работы</t>
  </si>
  <si>
    <t>2.1.</t>
  </si>
  <si>
    <t>2.2.</t>
  </si>
  <si>
    <t>Ремонтно-строительные работы</t>
  </si>
  <si>
    <t>3.1.</t>
  </si>
  <si>
    <t>3.2.</t>
  </si>
  <si>
    <t>3.3.</t>
  </si>
  <si>
    <t>Прочие работы</t>
  </si>
  <si>
    <t>Всего:</t>
  </si>
  <si>
    <t>План работы   по текущему ремонту  на 2011 г  по дому №7</t>
  </si>
  <si>
    <t>Наименование работ</t>
  </si>
  <si>
    <t>Ед.изм.</t>
  </si>
  <si>
    <t>План 2011 г.</t>
  </si>
  <si>
    <t>Адрес</t>
  </si>
  <si>
    <t xml:space="preserve">Зеленый </t>
  </si>
  <si>
    <t>№ дома</t>
  </si>
  <si>
    <t>этажей</t>
  </si>
  <si>
    <t>кол-во подъездов</t>
  </si>
  <si>
    <t>Материал здания</t>
  </si>
  <si>
    <t>панельный</t>
  </si>
  <si>
    <t>руб.</t>
  </si>
  <si>
    <t>Кровля</t>
  </si>
  <si>
    <t>шифер</t>
  </si>
  <si>
    <t>м2</t>
  </si>
  <si>
    <t xml:space="preserve">зонты </t>
  </si>
  <si>
    <t>шт</t>
  </si>
  <si>
    <t>сумма</t>
  </si>
  <si>
    <t>Швы</t>
  </si>
  <si>
    <t>утепление</t>
  </si>
  <si>
    <t>п/м</t>
  </si>
  <si>
    <t>Козырьки</t>
  </si>
  <si>
    <t>балкон/вход</t>
  </si>
  <si>
    <t>Крыльцо</t>
  </si>
  <si>
    <t>ремонт</t>
  </si>
  <si>
    <t>Двери, окна</t>
  </si>
  <si>
    <t>подъездные окна</t>
  </si>
  <si>
    <t>слуховые окна</t>
  </si>
  <si>
    <t xml:space="preserve"> двери тамб/вход.</t>
  </si>
  <si>
    <t>Подъезды</t>
  </si>
  <si>
    <t>внутрен.отделка</t>
  </si>
  <si>
    <t>под.</t>
  </si>
  <si>
    <t xml:space="preserve">почтовые ящики  </t>
  </si>
  <si>
    <t>перила и решетки</t>
  </si>
  <si>
    <t>Отмостка</t>
  </si>
  <si>
    <t>отмостка</t>
  </si>
  <si>
    <t xml:space="preserve">приямки  </t>
  </si>
  <si>
    <t xml:space="preserve"> руб</t>
  </si>
  <si>
    <t>Итого общестроительные работы</t>
  </si>
  <si>
    <t xml:space="preserve">Система отопления </t>
  </si>
  <si>
    <t>элеватор задвижки</t>
  </si>
  <si>
    <t xml:space="preserve">элеватор баланс.клапан  </t>
  </si>
  <si>
    <t>подъездное отопление</t>
  </si>
  <si>
    <t xml:space="preserve">фильтры </t>
  </si>
  <si>
    <t>вентиль</t>
  </si>
  <si>
    <t>монометры, термометры</t>
  </si>
  <si>
    <t xml:space="preserve"> труба</t>
  </si>
  <si>
    <t xml:space="preserve"> теплоизоляция </t>
  </si>
  <si>
    <t>ГВС</t>
  </si>
  <si>
    <t>ЗРА</t>
  </si>
  <si>
    <t>ХВС</t>
  </si>
  <si>
    <t xml:space="preserve">вентиль </t>
  </si>
  <si>
    <t xml:space="preserve">труба </t>
  </si>
  <si>
    <t xml:space="preserve">Канализация </t>
  </si>
  <si>
    <t>канал.стояк -выход на крышу</t>
  </si>
  <si>
    <t>Ремонт по заявкам квартиросъемщиков (смена труб, прочистка канализации)</t>
  </si>
  <si>
    <t xml:space="preserve">Электрика, руб. подрядчик </t>
  </si>
  <si>
    <t>Итого инженерные сети, руб.</t>
  </si>
  <si>
    <t>Всего планируется по дому на год, руб.</t>
  </si>
  <si>
    <t>План начислений с учетом остатка, руб.</t>
  </si>
  <si>
    <t>Согласованно :</t>
  </si>
  <si>
    <t xml:space="preserve">Генеральный  директор ООО "ВУ ЖКС"  </t>
  </si>
  <si>
    <t>Федоров А.В.</t>
  </si>
  <si>
    <t>Согласованно собственники жилого дома :</t>
  </si>
  <si>
    <t>Ст. по дому, кв №</t>
  </si>
  <si>
    <t>кв №</t>
  </si>
  <si>
    <t xml:space="preserve">кв № </t>
  </si>
  <si>
    <t>Известковое окрашивание стен</t>
  </si>
  <si>
    <t xml:space="preserve">   от оплаты   </t>
  </si>
  <si>
    <t xml:space="preserve"> от начислений </t>
  </si>
  <si>
    <t>УТВЕРЖДАЮ</t>
  </si>
  <si>
    <t>Генеральный директор ООО "ВУЖКС"</t>
  </si>
  <si>
    <t>______________________ А.В.Федоров</t>
  </si>
  <si>
    <t>"____"______________________ 2012 г.</t>
  </si>
  <si>
    <t>План работы   по текущему ремонту  на 2012 г  по дому №7</t>
  </si>
  <si>
    <t>План 2012 г.</t>
  </si>
  <si>
    <t>подъездные окна-2 под.</t>
  </si>
  <si>
    <t xml:space="preserve"> труба-обратка</t>
  </si>
  <si>
    <t>Всего запланировано по дому на 2012 год, руб.</t>
  </si>
  <si>
    <t>План начислений с учетом остатка за 2011г.</t>
  </si>
  <si>
    <t>Составили:</t>
  </si>
  <si>
    <t>Мастер ТО</t>
  </si>
  <si>
    <t>Яковлева И.А.</t>
  </si>
  <si>
    <t>Техник</t>
  </si>
  <si>
    <t>Престр О.В.</t>
  </si>
  <si>
    <t xml:space="preserve"> Остаток 2011 г. ("-" экономия, "+" перерасход) </t>
  </si>
  <si>
    <t>янв.-фев.</t>
  </si>
  <si>
    <t>Расходы по управлению 10%</t>
  </si>
  <si>
    <t>Комиссионные банка 2%</t>
  </si>
  <si>
    <t>"____"______________________ 2013 г.</t>
  </si>
  <si>
    <t>План работ   по текущему ремонту  на 2013 г  по дому №7</t>
  </si>
  <si>
    <t>План       2013 г.</t>
  </si>
  <si>
    <t>Выполнено с н.г.</t>
  </si>
  <si>
    <t>№ дома/этажность/кол-во подъездов</t>
  </si>
  <si>
    <t>7 / 5 / 4</t>
  </si>
  <si>
    <t xml:space="preserve">Остаток 2012 г. ("-" экономия, "+" перерасход) </t>
  </si>
  <si>
    <t xml:space="preserve">План доходов на текущий ремонт, руб. без НДС </t>
  </si>
  <si>
    <t xml:space="preserve">План доходов с учетом остатка, руб. без НДС </t>
  </si>
  <si>
    <t xml:space="preserve">Планируемый текущий ремонт в 2013 г без учета 12% </t>
  </si>
  <si>
    <t>замена бетон.стоек на метал</t>
  </si>
  <si>
    <t>манометры, термометры</t>
  </si>
  <si>
    <t>труба на п/пропилен</t>
  </si>
  <si>
    <t>Работы выполненные  с начала 2012 г.</t>
  </si>
  <si>
    <t>Остаток денежных средств</t>
  </si>
  <si>
    <t>на 2013 год</t>
  </si>
  <si>
    <t xml:space="preserve"> оплата 2013г. </t>
  </si>
  <si>
    <t>Отопление под кв.1</t>
  </si>
  <si>
    <t>отопл.</t>
  </si>
  <si>
    <t>Смена арматуры отопление - подвал 4 подъезд, гвс-кв.43</t>
  </si>
  <si>
    <t>Обводной узел по ХВС</t>
  </si>
  <si>
    <t>Отопление под кв.2, кв.1, Элеватор</t>
  </si>
  <si>
    <t>КАНАЛ.</t>
  </si>
  <si>
    <t>ГВС под кв.1</t>
  </si>
  <si>
    <t>КВ.</t>
  </si>
  <si>
    <t>Установка счетчика ХВС</t>
  </si>
  <si>
    <t>"ИЭСК"</t>
  </si>
  <si>
    <t>ноябрь</t>
  </si>
  <si>
    <t>Отопление под кв.16, 3-ий подъзд</t>
  </si>
  <si>
    <t>ГВС под кв.47,кв.18,подъездное отопление</t>
  </si>
  <si>
    <t>Канализация кв.47-подвал</t>
  </si>
  <si>
    <t>Ремонт откосов</t>
  </si>
  <si>
    <t xml:space="preserve">"____"______________________ 2014 г.  
</t>
  </si>
  <si>
    <t>План работ  по текущему ремонту  на 2014 г  по дому №7</t>
  </si>
  <si>
    <t>Сумма, руб.</t>
  </si>
  <si>
    <t xml:space="preserve">Остаток 2013 г. ("-" экономия, "+" перерасход) </t>
  </si>
  <si>
    <t xml:space="preserve">План доходов на текущий ремонт, руб. </t>
  </si>
  <si>
    <t xml:space="preserve">План доходов с учетом остатка 2013г., руб. </t>
  </si>
  <si>
    <t>Планируемый текущий ремонт в 2011 г</t>
  </si>
  <si>
    <t>Планируемый текущий ремонт в 2012 г</t>
  </si>
  <si>
    <t>Планируемый текущий ремонт в 2014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</si>
</sst>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_р_._-;\-* #,##0_р_._-;_-* &quot;-&quot;??_р_._-;_-@_-"/>
    <numFmt numFmtId="165" formatCode="#,##0.00_р_."/>
    <numFmt numFmtId="166" formatCode="_(* #,##0.00_);_(* \(#,##0.00\);_(* &quot;-&quot;??_);_(@_)"/>
    <numFmt numFmtId="167" formatCode="#,##0_р_."/>
  </numFmts>
  <fonts count="29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11"/>
      <color rgb="FF000000"/>
      <name val="Calibri"/>
      <family val="2"/>
      <charset val="204"/>
      <scheme val="minor"/>
    </font>
    <font>
      <b/>
      <sz val="9"/>
      <name val="Arial Cyr"/>
      <charset val="204"/>
    </font>
    <font>
      <sz val="9"/>
      <color rgb="FF000000"/>
      <name val="Calibri"/>
      <family val="2"/>
      <charset val="204"/>
      <scheme val="minor"/>
    </font>
    <font>
      <sz val="9"/>
      <name val="Arial Cyr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name val="Arial Cyr"/>
      <family val="2"/>
      <charset val="204"/>
    </font>
    <font>
      <sz val="8"/>
      <name val="Arial"/>
      <family val="2"/>
    </font>
    <font>
      <b/>
      <sz val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7" fillId="0" borderId="0"/>
    <xf numFmtId="0" fontId="27" fillId="0" borderId="0"/>
    <xf numFmtId="0" fontId="1" fillId="0" borderId="0"/>
    <xf numFmtId="44" fontId="1" fillId="0" borderId="0" applyFont="0" applyFill="0" applyBorder="0" applyAlignment="0" applyProtection="0"/>
  </cellStyleXfs>
  <cellXfs count="235">
    <xf numFmtId="0" fontId="0" fillId="0" borderId="0" xfId="0"/>
    <xf numFmtId="0" fontId="11" fillId="0" borderId="0" xfId="7" applyFont="1"/>
    <xf numFmtId="0" fontId="13" fillId="0" borderId="1" xfId="8" applyFont="1" applyBorder="1" applyAlignment="1">
      <alignment horizontal="center" vertical="center" wrapText="1"/>
    </xf>
    <xf numFmtId="0" fontId="13" fillId="0" borderId="5" xfId="8" applyFont="1" applyBorder="1" applyAlignment="1">
      <alignment horizontal="center" vertical="center" wrapText="1"/>
    </xf>
    <xf numFmtId="0" fontId="11" fillId="0" borderId="0" xfId="7" applyNumberFormat="1" applyFont="1" applyAlignment="1">
      <alignment horizontal="center" vertical="center" wrapText="1"/>
    </xf>
    <xf numFmtId="0" fontId="2" fillId="0" borderId="1" xfId="8" applyBorder="1" applyAlignment="1">
      <alignment horizontal="center" vertical="top"/>
    </xf>
    <xf numFmtId="0" fontId="13" fillId="0" borderId="1" xfId="7" applyNumberFormat="1" applyFont="1" applyFill="1" applyBorder="1" applyAlignment="1">
      <alignment vertical="top" wrapText="1"/>
    </xf>
    <xf numFmtId="0" fontId="13" fillId="0" borderId="1" xfId="7" applyFont="1" applyFill="1" applyBorder="1" applyAlignment="1">
      <alignment horizontal="center"/>
    </xf>
    <xf numFmtId="0" fontId="2" fillId="0" borderId="1" xfId="8" applyBorder="1"/>
    <xf numFmtId="0" fontId="2" fillId="0" borderId="0" xfId="8"/>
    <xf numFmtId="0" fontId="2" fillId="0" borderId="1" xfId="8" applyBorder="1" applyAlignment="1">
      <alignment horizontal="center"/>
    </xf>
    <xf numFmtId="0" fontId="11" fillId="0" borderId="1" xfId="7" applyNumberFormat="1" applyFont="1" applyBorder="1" applyAlignment="1">
      <alignment horizontal="center" vertical="center" wrapText="1"/>
    </xf>
    <xf numFmtId="0" fontId="10" fillId="0" borderId="1" xfId="7" applyNumberFormat="1" applyFont="1" applyFill="1" applyBorder="1" applyAlignment="1">
      <alignment horizontal="center" vertical="center" wrapText="1"/>
    </xf>
    <xf numFmtId="0" fontId="14" fillId="0" borderId="1" xfId="7" applyNumberFormat="1" applyFont="1" applyFill="1" applyBorder="1" applyAlignment="1">
      <alignment horizontal="center" vertical="center" wrapText="1"/>
    </xf>
    <xf numFmtId="0" fontId="11" fillId="0" borderId="1" xfId="8" applyFont="1" applyBorder="1" applyAlignment="1">
      <alignment horizontal="center" vertical="center" wrapText="1"/>
    </xf>
    <xf numFmtId="0" fontId="11" fillId="0" borderId="5" xfId="8" applyFont="1" applyBorder="1" applyAlignment="1">
      <alignment horizontal="center" vertical="center" wrapText="1"/>
    </xf>
    <xf numFmtId="3" fontId="2" fillId="0" borderId="1" xfId="8" applyNumberFormat="1" applyBorder="1" applyAlignment="1">
      <alignment horizontal="center"/>
    </xf>
    <xf numFmtId="0" fontId="13" fillId="0" borderId="1" xfId="7" applyNumberFormat="1" applyFont="1" applyFill="1" applyBorder="1" applyAlignment="1">
      <alignment horizontal="center" vertical="center" wrapText="1"/>
    </xf>
    <xf numFmtId="3" fontId="3" fillId="0" borderId="1" xfId="8" applyNumberFormat="1" applyFont="1" applyBorder="1" applyAlignment="1">
      <alignment horizontal="center"/>
    </xf>
    <xf numFmtId="0" fontId="15" fillId="0" borderId="0" xfId="8" applyFont="1" applyAlignment="1">
      <alignment horizontal="center" vertical="top"/>
    </xf>
    <xf numFmtId="0" fontId="17" fillId="0" borderId="0" xfId="8" applyFont="1" applyAlignment="1">
      <alignment horizontal="center"/>
    </xf>
    <xf numFmtId="0" fontId="15" fillId="0" borderId="0" xfId="8" applyFont="1" applyAlignment="1">
      <alignment horizontal="center"/>
    </xf>
    <xf numFmtId="0" fontId="15" fillId="0" borderId="0" xfId="8" applyFont="1"/>
    <xf numFmtId="0" fontId="16" fillId="0" borderId="0" xfId="8" applyFont="1"/>
    <xf numFmtId="0" fontId="16" fillId="0" borderId="2" xfId="8" applyFont="1" applyBorder="1"/>
    <xf numFmtId="0" fontId="17" fillId="0" borderId="0" xfId="8" applyFont="1" applyAlignment="1">
      <alignment horizontal="center" vertical="center"/>
    </xf>
    <xf numFmtId="0" fontId="17" fillId="0" borderId="2" xfId="8" applyFont="1" applyBorder="1" applyAlignment="1">
      <alignment horizontal="center"/>
    </xf>
    <xf numFmtId="0" fontId="18" fillId="0" borderId="2" xfId="8" applyFont="1" applyBorder="1"/>
    <xf numFmtId="0" fontId="18" fillId="0" borderId="2" xfId="8" applyFont="1" applyBorder="1" applyAlignment="1">
      <alignment horizontal="center"/>
    </xf>
    <xf numFmtId="0" fontId="18" fillId="0" borderId="2" xfId="8" applyFont="1" applyBorder="1" applyAlignment="1">
      <alignment horizontal="left"/>
    </xf>
    <xf numFmtId="0" fontId="2" fillId="0" borderId="0" xfId="8" applyAlignment="1">
      <alignment horizontal="center" vertical="top"/>
    </xf>
    <xf numFmtId="0" fontId="2" fillId="0" borderId="0" xfId="8" applyAlignment="1">
      <alignment vertical="top" wrapText="1"/>
    </xf>
    <xf numFmtId="0" fontId="2" fillId="0" borderId="0" xfId="8" applyAlignment="1">
      <alignment horizontal="center"/>
    </xf>
    <xf numFmtId="43" fontId="6" fillId="0" borderId="0" xfId="11" applyNumberFormat="1" applyFont="1" applyAlignment="1">
      <alignment vertical="top" wrapText="1"/>
    </xf>
    <xf numFmtId="43" fontId="5" fillId="0" borderId="0" xfId="11" applyNumberFormat="1" applyFont="1" applyAlignment="1">
      <alignment horizontal="center" vertical="top" wrapText="1"/>
    </xf>
    <xf numFmtId="43" fontId="6" fillId="0" borderId="0" xfId="11" applyNumberFormat="1" applyFont="1" applyAlignment="1">
      <alignment horizontal="center" vertical="top" wrapText="1"/>
    </xf>
    <xf numFmtId="43" fontId="9" fillId="0" borderId="0" xfId="11" applyNumberFormat="1" applyFont="1" applyAlignment="1">
      <alignment horizontal="center" vertical="top" wrapText="1"/>
    </xf>
    <xf numFmtId="43" fontId="6" fillId="0" borderId="0" xfId="11" applyNumberFormat="1" applyFont="1" applyAlignment="1">
      <alignment horizontal="right" vertical="top" wrapText="1"/>
    </xf>
    <xf numFmtId="164" fontId="7" fillId="0" borderId="0" xfId="11" applyNumberFormat="1" applyFont="1" applyAlignment="1">
      <alignment horizontal="right" vertical="top" wrapText="1"/>
    </xf>
    <xf numFmtId="43" fontId="7" fillId="0" borderId="0" xfId="11" applyNumberFormat="1" applyFont="1" applyAlignment="1">
      <alignment vertical="top" wrapText="1"/>
    </xf>
    <xf numFmtId="164" fontId="8" fillId="0" borderId="0" xfId="11" applyNumberFormat="1" applyFont="1" applyAlignment="1">
      <alignment horizontal="right" vertical="top" wrapText="1"/>
    </xf>
    <xf numFmtId="164" fontId="5" fillId="0" borderId="1" xfId="11" applyNumberFormat="1" applyFont="1" applyBorder="1" applyAlignment="1">
      <alignment vertical="top" wrapText="1"/>
    </xf>
    <xf numFmtId="43" fontId="5" fillId="0" borderId="1" xfId="11" applyNumberFormat="1" applyFont="1" applyBorder="1" applyAlignment="1">
      <alignment horizontal="center" vertical="top" wrapText="1"/>
    </xf>
    <xf numFmtId="1" fontId="6" fillId="0" borderId="1" xfId="11" applyNumberFormat="1" applyFont="1" applyBorder="1" applyAlignment="1">
      <alignment horizontal="center" vertical="top" wrapText="1"/>
    </xf>
    <xf numFmtId="43" fontId="6" fillId="0" borderId="1" xfId="11" applyNumberFormat="1" applyFont="1" applyBorder="1" applyAlignment="1">
      <alignment vertical="top" wrapText="1"/>
    </xf>
    <xf numFmtId="164" fontId="6" fillId="0" borderId="1" xfId="11" applyNumberFormat="1" applyFont="1" applyBorder="1" applyAlignment="1">
      <alignment vertical="top" wrapText="1"/>
    </xf>
    <xf numFmtId="1" fontId="6" fillId="3" borderId="1" xfId="11" applyNumberFormat="1" applyFont="1" applyFill="1" applyBorder="1" applyAlignment="1">
      <alignment horizontal="center" vertical="top" wrapText="1"/>
    </xf>
    <xf numFmtId="2" fontId="5" fillId="0" borderId="1" xfId="11" applyNumberFormat="1" applyFont="1" applyBorder="1" applyAlignment="1">
      <alignment horizontal="right" vertical="center" wrapText="1"/>
    </xf>
    <xf numFmtId="43" fontId="6" fillId="3" borderId="1" xfId="11" applyNumberFormat="1" applyFont="1" applyFill="1" applyBorder="1" applyAlignment="1">
      <alignment vertical="top" wrapText="1"/>
    </xf>
    <xf numFmtId="2" fontId="6" fillId="3" borderId="1" xfId="11" applyNumberFormat="1" applyFont="1" applyFill="1" applyBorder="1" applyAlignment="1">
      <alignment horizontal="right" vertical="center" wrapText="1"/>
    </xf>
    <xf numFmtId="164" fontId="9" fillId="0" borderId="1" xfId="11" applyNumberFormat="1" applyFont="1" applyBorder="1" applyAlignment="1">
      <alignment vertical="top" wrapText="1"/>
    </xf>
    <xf numFmtId="2" fontId="9" fillId="3" borderId="1" xfId="11" applyNumberFormat="1" applyFont="1" applyFill="1" applyBorder="1" applyAlignment="1">
      <alignment horizontal="right" vertical="center" wrapText="1"/>
    </xf>
    <xf numFmtId="43" fontId="5" fillId="0" borderId="1" xfId="11" applyNumberFormat="1" applyFont="1" applyBorder="1" applyAlignment="1">
      <alignment vertical="top" wrapText="1"/>
    </xf>
    <xf numFmtId="1" fontId="5" fillId="0" borderId="1" xfId="11" applyNumberFormat="1" applyFont="1" applyBorder="1" applyAlignment="1">
      <alignment horizontal="center" vertical="top" wrapText="1"/>
    </xf>
    <xf numFmtId="3" fontId="6" fillId="3" borderId="1" xfId="11" applyNumberFormat="1" applyFont="1" applyFill="1" applyBorder="1" applyAlignment="1">
      <alignment horizontal="center" vertical="top" wrapText="1"/>
    </xf>
    <xf numFmtId="164" fontId="6" fillId="3" borderId="1" xfId="11" applyNumberFormat="1" applyFont="1" applyFill="1" applyBorder="1" applyAlignment="1">
      <alignment vertical="top" wrapText="1"/>
    </xf>
    <xf numFmtId="2" fontId="6" fillId="0" borderId="1" xfId="11" applyNumberFormat="1" applyFont="1" applyBorder="1" applyAlignment="1">
      <alignment horizontal="right" vertical="center" wrapText="1"/>
    </xf>
    <xf numFmtId="3" fontId="5" fillId="0" borderId="1" xfId="11" applyNumberFormat="1" applyFont="1" applyBorder="1" applyAlignment="1">
      <alignment horizontal="center" vertical="top" wrapText="1"/>
    </xf>
    <xf numFmtId="3" fontId="6" fillId="0" borderId="1" xfId="11" applyNumberFormat="1" applyFont="1" applyBorder="1" applyAlignment="1">
      <alignment vertical="top" wrapText="1"/>
    </xf>
    <xf numFmtId="3" fontId="6" fillId="0" borderId="1" xfId="11" applyNumberFormat="1" applyFont="1" applyBorder="1" applyAlignment="1">
      <alignment horizontal="center" vertical="top" wrapText="1"/>
    </xf>
    <xf numFmtId="3" fontId="5" fillId="0" borderId="1" xfId="11" applyNumberFormat="1" applyFont="1" applyBorder="1" applyAlignment="1">
      <alignment vertical="top" wrapText="1"/>
    </xf>
    <xf numFmtId="43" fontId="9" fillId="3" borderId="1" xfId="11" applyNumberFormat="1" applyFont="1" applyFill="1" applyBorder="1" applyAlignment="1">
      <alignment horizontal="center" vertical="top" wrapText="1"/>
    </xf>
    <xf numFmtId="164" fontId="6" fillId="3" borderId="1" xfId="11" applyNumberFormat="1" applyFont="1" applyFill="1" applyBorder="1" applyAlignment="1">
      <alignment horizontal="center" vertical="top" wrapText="1"/>
    </xf>
    <xf numFmtId="2" fontId="5" fillId="0" borderId="1" xfId="11" applyNumberFormat="1" applyFont="1" applyBorder="1" applyAlignment="1">
      <alignment vertical="top" wrapText="1"/>
    </xf>
    <xf numFmtId="0" fontId="21" fillId="0" borderId="1" xfId="11" applyFont="1" applyBorder="1"/>
    <xf numFmtId="0" fontId="13" fillId="0" borderId="6" xfId="8" applyFont="1" applyBorder="1" applyAlignment="1">
      <alignment horizontal="center" vertical="center" wrapText="1"/>
    </xf>
    <xf numFmtId="0" fontId="13" fillId="0" borderId="7" xfId="8" applyFont="1" applyBorder="1" applyAlignment="1">
      <alignment horizontal="center" vertical="center" wrapText="1"/>
    </xf>
    <xf numFmtId="41" fontId="19" fillId="0" borderId="1" xfId="1" applyNumberFormat="1" applyFont="1" applyBorder="1" applyAlignment="1">
      <alignment horizontal="center" vertical="center"/>
    </xf>
    <xf numFmtId="43" fontId="7" fillId="0" borderId="0" xfId="11" applyNumberFormat="1" applyFont="1" applyAlignment="1">
      <alignment horizontal="center" vertical="top" wrapText="1"/>
    </xf>
    <xf numFmtId="0" fontId="23" fillId="0" borderId="1" xfId="8" applyFont="1" applyBorder="1"/>
    <xf numFmtId="165" fontId="23" fillId="0" borderId="1" xfId="8" applyNumberFormat="1" applyFont="1" applyBorder="1" applyAlignment="1">
      <alignment horizontal="right"/>
    </xf>
    <xf numFmtId="0" fontId="23" fillId="0" borderId="6" xfId="8" applyFont="1" applyBorder="1"/>
    <xf numFmtId="1" fontId="6" fillId="3" borderId="6" xfId="11" applyNumberFormat="1" applyFont="1" applyFill="1" applyBorder="1" applyAlignment="1">
      <alignment horizontal="center" vertical="center" wrapText="1"/>
    </xf>
    <xf numFmtId="165" fontId="23" fillId="0" borderId="6" xfId="8" applyNumberFormat="1" applyFont="1" applyBorder="1" applyAlignment="1">
      <alignment horizontal="right"/>
    </xf>
    <xf numFmtId="2" fontId="6" fillId="0" borderId="6" xfId="11" applyNumberFormat="1" applyFont="1" applyBorder="1" applyAlignment="1">
      <alignment horizontal="right" vertical="center" wrapText="1"/>
    </xf>
    <xf numFmtId="43" fontId="6" fillId="4" borderId="6" xfId="8" applyNumberFormat="1" applyFont="1" applyFill="1" applyBorder="1" applyAlignment="1">
      <alignment horizontal="center" vertical="top" wrapText="1"/>
    </xf>
    <xf numFmtId="0" fontId="19" fillId="0" borderId="1" xfId="10" applyFont="1" applyFill="1" applyBorder="1"/>
    <xf numFmtId="165" fontId="19" fillId="0" borderId="1" xfId="10" applyNumberFormat="1" applyFont="1" applyFill="1" applyBorder="1" applyAlignment="1">
      <alignment horizontal="right"/>
    </xf>
    <xf numFmtId="2" fontId="5" fillId="0" borderId="1" xfId="11" applyNumberFormat="1" applyFont="1" applyBorder="1" applyAlignment="1">
      <alignment horizontal="center" vertical="top" wrapText="1"/>
    </xf>
    <xf numFmtId="165" fontId="24" fillId="0" borderId="6" xfId="8" applyNumberFormat="1" applyFont="1" applyBorder="1" applyAlignment="1">
      <alignment horizontal="right"/>
    </xf>
    <xf numFmtId="164" fontId="6" fillId="0" borderId="1" xfId="11" applyNumberFormat="1" applyFont="1" applyBorder="1" applyAlignment="1">
      <alignment horizontal="center" vertical="top" wrapText="1"/>
    </xf>
    <xf numFmtId="164" fontId="5" fillId="0" borderId="8" xfId="11" applyNumberFormat="1" applyFont="1" applyBorder="1" applyAlignment="1">
      <alignment horizontal="center" vertical="top" wrapText="1"/>
    </xf>
    <xf numFmtId="0" fontId="23" fillId="0" borderId="1" xfId="8" applyFont="1" applyBorder="1" applyAlignment="1">
      <alignment horizontal="left" vertical="center"/>
    </xf>
    <xf numFmtId="0" fontId="23" fillId="0" borderId="6" xfId="8" applyFont="1" applyBorder="1" applyAlignment="1">
      <alignment horizontal="left" vertical="center"/>
    </xf>
    <xf numFmtId="0" fontId="17" fillId="0" borderId="6" xfId="8" applyFont="1" applyBorder="1"/>
    <xf numFmtId="164" fontId="6" fillId="4" borderId="5" xfId="8" applyNumberFormat="1" applyFont="1" applyFill="1" applyBorder="1" applyAlignment="1">
      <alignment horizontal="center" vertical="center" wrapText="1"/>
    </xf>
    <xf numFmtId="43" fontId="6" fillId="0" borderId="1" xfId="11" applyNumberFormat="1" applyFont="1" applyBorder="1" applyAlignment="1">
      <alignment horizontal="left" vertical="top" wrapText="1"/>
    </xf>
    <xf numFmtId="0" fontId="13" fillId="0" borderId="10" xfId="8" applyFont="1" applyBorder="1" applyAlignment="1">
      <alignment horizontal="center" vertical="center" wrapText="1"/>
    </xf>
    <xf numFmtId="0" fontId="13" fillId="0" borderId="1" xfId="7" applyNumberFormat="1" applyFont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top"/>
    </xf>
    <xf numFmtId="0" fontId="16" fillId="0" borderId="7" xfId="8" applyFont="1" applyBorder="1" applyAlignment="1">
      <alignment vertical="center" wrapText="1"/>
    </xf>
    <xf numFmtId="0" fontId="16" fillId="0" borderId="7" xfId="8" applyFont="1" applyBorder="1" applyAlignment="1">
      <alignment horizontal="center"/>
    </xf>
    <xf numFmtId="0" fontId="17" fillId="0" borderId="7" xfId="8" applyFont="1" applyBorder="1" applyAlignment="1">
      <alignment horizontal="center"/>
    </xf>
    <xf numFmtId="0" fontId="15" fillId="0" borderId="7" xfId="8" applyFont="1" applyBorder="1"/>
    <xf numFmtId="0" fontId="17" fillId="0" borderId="0" xfId="8" applyFont="1"/>
    <xf numFmtId="0" fontId="17" fillId="0" borderId="6" xfId="8" applyFont="1" applyBorder="1" applyAlignment="1">
      <alignment horizontal="center" vertical="top"/>
    </xf>
    <xf numFmtId="49" fontId="25" fillId="0" borderId="7" xfId="8" applyNumberFormat="1" applyFont="1" applyBorder="1" applyAlignment="1">
      <alignment horizontal="center" vertical="center"/>
    </xf>
    <xf numFmtId="0" fontId="16" fillId="0" borderId="7" xfId="8" applyFont="1" applyBorder="1" applyAlignment="1">
      <alignment wrapText="1"/>
    </xf>
    <xf numFmtId="0" fontId="25" fillId="0" borderId="7" xfId="8" applyFont="1" applyBorder="1" applyAlignment="1">
      <alignment horizontal="center"/>
    </xf>
    <xf numFmtId="0" fontId="16" fillId="0" borderId="7" xfId="8" applyFont="1" applyBorder="1" applyAlignment="1">
      <alignment vertical="top" wrapText="1"/>
    </xf>
    <xf numFmtId="0" fontId="26" fillId="0" borderId="7" xfId="8" applyFont="1" applyBorder="1" applyAlignment="1">
      <alignment horizontal="center" vertical="center" wrapText="1"/>
    </xf>
    <xf numFmtId="164" fontId="5" fillId="0" borderId="7" xfId="8" applyNumberFormat="1" applyFont="1" applyBorder="1" applyAlignment="1">
      <alignment horizontal="center" vertical="top" wrapText="1"/>
    </xf>
    <xf numFmtId="0" fontId="15" fillId="0" borderId="11" xfId="8" applyFont="1" applyBorder="1" applyAlignment="1">
      <alignment horizontal="center" vertical="top"/>
    </xf>
    <xf numFmtId="0" fontId="25" fillId="0" borderId="14" xfId="8" applyFont="1" applyBorder="1" applyAlignment="1">
      <alignment horizontal="center"/>
    </xf>
    <xf numFmtId="164" fontId="8" fillId="0" borderId="14" xfId="8" applyNumberFormat="1" applyFont="1" applyBorder="1" applyAlignment="1">
      <alignment horizontal="center" vertical="top" wrapText="1"/>
    </xf>
    <xf numFmtId="0" fontId="15" fillId="0" borderId="14" xfId="8" applyFont="1" applyBorder="1"/>
    <xf numFmtId="164" fontId="15" fillId="0" borderId="0" xfId="8" applyNumberFormat="1" applyFont="1"/>
    <xf numFmtId="0" fontId="10" fillId="0" borderId="1" xfId="8" applyFont="1" applyBorder="1" applyAlignment="1">
      <alignment horizontal="center" vertical="center" wrapText="1"/>
    </xf>
    <xf numFmtId="1" fontId="2" fillId="0" borderId="1" xfId="8" applyNumberFormat="1" applyBorder="1" applyAlignment="1">
      <alignment horizontal="center"/>
    </xf>
    <xf numFmtId="1" fontId="2" fillId="0" borderId="1" xfId="8" applyNumberFormat="1" applyBorder="1" applyAlignment="1">
      <alignment horizontal="center" vertical="center"/>
    </xf>
    <xf numFmtId="0" fontId="23" fillId="0" borderId="1" xfId="8" applyFont="1" applyBorder="1" applyAlignment="1">
      <alignment horizontal="center" vertical="top"/>
    </xf>
    <xf numFmtId="0" fontId="23" fillId="0" borderId="5" xfId="8" applyFont="1" applyBorder="1" applyAlignment="1">
      <alignment horizontal="center"/>
    </xf>
    <xf numFmtId="0" fontId="20" fillId="0" borderId="1" xfId="8" applyFont="1" applyBorder="1"/>
    <xf numFmtId="0" fontId="20" fillId="0" borderId="0" xfId="8" applyFont="1"/>
    <xf numFmtId="164" fontId="5" fillId="0" borderId="0" xfId="8" applyNumberFormat="1" applyFont="1" applyBorder="1" applyAlignment="1">
      <alignment horizontal="right" vertical="top" wrapText="1"/>
    </xf>
    <xf numFmtId="43" fontId="6" fillId="0" borderId="0" xfId="11" applyNumberFormat="1" applyFont="1" applyBorder="1" applyAlignment="1">
      <alignment horizontal="right" vertical="top" wrapText="1"/>
    </xf>
    <xf numFmtId="164" fontId="6" fillId="0" borderId="0" xfId="11" applyNumberFormat="1" applyFont="1" applyAlignment="1">
      <alignment horizontal="right" vertical="top" wrapText="1"/>
    </xf>
    <xf numFmtId="164" fontId="5" fillId="0" borderId="0" xfId="11" applyNumberFormat="1" applyFont="1" applyAlignment="1">
      <alignment horizontal="right" vertical="top" wrapText="1"/>
    </xf>
    <xf numFmtId="1" fontId="6" fillId="3" borderId="1" xfId="11" applyNumberFormat="1" applyFont="1" applyFill="1" applyBorder="1" applyAlignment="1">
      <alignment vertical="center" wrapText="1"/>
    </xf>
    <xf numFmtId="164" fontId="6" fillId="0" borderId="6" xfId="11" applyNumberFormat="1" applyFont="1" applyBorder="1" applyAlignment="1">
      <alignment vertical="top" wrapText="1"/>
    </xf>
    <xf numFmtId="0" fontId="17" fillId="0" borderId="1" xfId="8" applyFont="1" applyBorder="1"/>
    <xf numFmtId="1" fontId="6" fillId="3" borderId="6" xfId="11" applyNumberFormat="1" applyFont="1" applyFill="1" applyBorder="1" applyAlignment="1">
      <alignment vertical="top" wrapText="1"/>
    </xf>
    <xf numFmtId="1" fontId="6" fillId="3" borderId="1" xfId="11" applyNumberFormat="1" applyFont="1" applyFill="1" applyBorder="1" applyAlignment="1">
      <alignment horizontal="center" vertical="center" wrapText="1"/>
    </xf>
    <xf numFmtId="1" fontId="6" fillId="3" borderId="1" xfId="11" applyNumberFormat="1" applyFont="1" applyFill="1" applyBorder="1" applyAlignment="1">
      <alignment vertical="top" wrapText="1"/>
    </xf>
    <xf numFmtId="165" fontId="23" fillId="0" borderId="5" xfId="8" applyNumberFormat="1" applyFont="1" applyBorder="1" applyAlignment="1">
      <alignment horizontal="center"/>
    </xf>
    <xf numFmtId="4" fontId="6" fillId="0" borderId="1" xfId="8" applyNumberFormat="1" applyFont="1" applyBorder="1" applyAlignment="1">
      <alignment horizontal="right" vertical="top" wrapText="1"/>
    </xf>
    <xf numFmtId="3" fontId="6" fillId="4" borderId="1" xfId="8" applyNumberFormat="1" applyFont="1" applyFill="1" applyBorder="1" applyAlignment="1">
      <alignment vertical="center" wrapText="1"/>
    </xf>
    <xf numFmtId="164" fontId="5" fillId="0" borderId="1" xfId="11" applyNumberFormat="1" applyFont="1" applyBorder="1" applyAlignment="1">
      <alignment vertical="center" wrapText="1"/>
    </xf>
    <xf numFmtId="164" fontId="6" fillId="0" borderId="1" xfId="11" applyNumberFormat="1" applyFont="1" applyBorder="1" applyAlignment="1">
      <alignment vertical="center" wrapText="1"/>
    </xf>
    <xf numFmtId="0" fontId="1" fillId="0" borderId="0" xfId="31" applyAlignment="1">
      <alignment horizontal="center" vertical="top"/>
    </xf>
    <xf numFmtId="0" fontId="1" fillId="0" borderId="0" xfId="31" applyAlignment="1">
      <alignment vertical="top" wrapText="1"/>
    </xf>
    <xf numFmtId="0" fontId="1" fillId="0" borderId="0" xfId="31"/>
    <xf numFmtId="0" fontId="13" fillId="0" borderId="1" xfId="31" applyFont="1" applyBorder="1" applyAlignment="1">
      <alignment horizontal="center" vertical="center" wrapText="1"/>
    </xf>
    <xf numFmtId="0" fontId="13" fillId="0" borderId="10" xfId="31" applyFont="1" applyBorder="1" applyAlignment="1">
      <alignment horizontal="center" vertical="center" wrapText="1"/>
    </xf>
    <xf numFmtId="0" fontId="17" fillId="0" borderId="1" xfId="31" applyFont="1" applyBorder="1" applyAlignment="1">
      <alignment horizontal="center" vertical="top"/>
    </xf>
    <xf numFmtId="0" fontId="16" fillId="0" borderId="7" xfId="31" applyFont="1" applyBorder="1" applyAlignment="1">
      <alignment vertical="center" wrapText="1"/>
    </xf>
    <xf numFmtId="0" fontId="16" fillId="0" borderId="7" xfId="31" applyFont="1" applyBorder="1" applyAlignment="1">
      <alignment horizontal="center"/>
    </xf>
    <xf numFmtId="0" fontId="17" fillId="0" borderId="7" xfId="31" applyFont="1" applyBorder="1" applyAlignment="1">
      <alignment horizontal="center"/>
    </xf>
    <xf numFmtId="0" fontId="17" fillId="0" borderId="0" xfId="31" applyFont="1"/>
    <xf numFmtId="0" fontId="17" fillId="0" borderId="6" xfId="31" applyFont="1" applyBorder="1" applyAlignment="1">
      <alignment horizontal="center" vertical="top"/>
    </xf>
    <xf numFmtId="49" fontId="25" fillId="0" borderId="7" xfId="31" applyNumberFormat="1" applyFont="1" applyBorder="1" applyAlignment="1">
      <alignment horizontal="center" vertical="center"/>
    </xf>
    <xf numFmtId="0" fontId="16" fillId="0" borderId="7" xfId="31" applyFont="1" applyBorder="1" applyAlignment="1">
      <alignment wrapText="1"/>
    </xf>
    <xf numFmtId="0" fontId="25" fillId="0" borderId="7" xfId="31" applyFont="1" applyBorder="1" applyAlignment="1">
      <alignment horizontal="center"/>
    </xf>
    <xf numFmtId="0" fontId="16" fillId="0" borderId="7" xfId="31" applyFont="1" applyBorder="1" applyAlignment="1">
      <alignment vertical="top" wrapText="1"/>
    </xf>
    <xf numFmtId="0" fontId="26" fillId="0" borderId="7" xfId="31" applyFont="1" applyBorder="1" applyAlignment="1">
      <alignment horizontal="center" vertical="center" wrapText="1"/>
    </xf>
    <xf numFmtId="164" fontId="5" fillId="0" borderId="7" xfId="31" applyNumberFormat="1" applyFont="1" applyBorder="1" applyAlignment="1">
      <alignment horizontal="center" vertical="top" wrapText="1"/>
    </xf>
    <xf numFmtId="0" fontId="15" fillId="0" borderId="11" xfId="31" applyFont="1" applyBorder="1" applyAlignment="1">
      <alignment horizontal="center" vertical="top"/>
    </xf>
    <xf numFmtId="0" fontId="25" fillId="0" borderId="14" xfId="31" applyFont="1" applyBorder="1" applyAlignment="1">
      <alignment horizontal="center"/>
    </xf>
    <xf numFmtId="164" fontId="8" fillId="0" borderId="14" xfId="31" applyNumberFormat="1" applyFont="1" applyBorder="1" applyAlignment="1">
      <alignment horizontal="center" vertical="top" wrapText="1"/>
    </xf>
    <xf numFmtId="0" fontId="15" fillId="0" borderId="0" xfId="31" applyFont="1"/>
    <xf numFmtId="41" fontId="19" fillId="0" borderId="1" xfId="32" applyNumberFormat="1" applyFont="1" applyBorder="1" applyAlignment="1">
      <alignment horizontal="center" vertical="center"/>
    </xf>
    <xf numFmtId="0" fontId="11" fillId="0" borderId="1" xfId="31" applyFont="1" applyBorder="1" applyAlignment="1">
      <alignment horizontal="center" vertical="center" wrapText="1"/>
    </xf>
    <xf numFmtId="0" fontId="1" fillId="0" borderId="1" xfId="31" applyBorder="1" applyAlignment="1">
      <alignment horizontal="center" vertical="top"/>
    </xf>
    <xf numFmtId="0" fontId="1" fillId="0" borderId="1" xfId="31" applyBorder="1" applyAlignment="1">
      <alignment horizontal="center"/>
    </xf>
    <xf numFmtId="0" fontId="10" fillId="0" borderId="1" xfId="31" applyFont="1" applyBorder="1" applyAlignment="1">
      <alignment horizontal="center" vertical="center" wrapText="1"/>
    </xf>
    <xf numFmtId="0" fontId="11" fillId="0" borderId="5" xfId="31" applyFont="1" applyBorder="1" applyAlignment="1">
      <alignment horizontal="center" vertical="center" wrapText="1"/>
    </xf>
    <xf numFmtId="0" fontId="23" fillId="0" borderId="1" xfId="31" applyFont="1" applyBorder="1" applyAlignment="1">
      <alignment horizontal="center" vertical="top"/>
    </xf>
    <xf numFmtId="0" fontId="23" fillId="0" borderId="5" xfId="31" applyFont="1" applyBorder="1" applyAlignment="1">
      <alignment horizontal="center"/>
    </xf>
    <xf numFmtId="0" fontId="17" fillId="0" borderId="0" xfId="31" applyFont="1" applyAlignment="1">
      <alignment horizontal="center"/>
    </xf>
    <xf numFmtId="0" fontId="15" fillId="0" borderId="0" xfId="31" applyFont="1" applyAlignment="1">
      <alignment horizontal="center"/>
    </xf>
    <xf numFmtId="0" fontId="16" fillId="0" borderId="0" xfId="31" applyFont="1"/>
    <xf numFmtId="0" fontId="16" fillId="0" borderId="2" xfId="31" applyFont="1" applyBorder="1"/>
    <xf numFmtId="0" fontId="1" fillId="0" borderId="0" xfId="31" applyAlignment="1">
      <alignment horizontal="center"/>
    </xf>
    <xf numFmtId="0" fontId="18" fillId="0" borderId="2" xfId="31" applyFont="1" applyBorder="1"/>
    <xf numFmtId="0" fontId="18" fillId="0" borderId="2" xfId="31" applyFont="1" applyBorder="1" applyAlignment="1">
      <alignment horizontal="center"/>
    </xf>
    <xf numFmtId="0" fontId="18" fillId="0" borderId="2" xfId="31" applyFont="1" applyBorder="1" applyAlignment="1">
      <alignment horizontal="left"/>
    </xf>
    <xf numFmtId="164" fontId="28" fillId="0" borderId="7" xfId="0" applyNumberFormat="1" applyFont="1" applyBorder="1" applyAlignment="1">
      <alignment horizontal="center" vertical="top" wrapText="1"/>
    </xf>
    <xf numFmtId="43" fontId="7" fillId="0" borderId="0" xfId="8" applyNumberFormat="1" applyFont="1" applyAlignment="1">
      <alignment horizontal="left" vertical="top" wrapText="1"/>
    </xf>
    <xf numFmtId="43" fontId="5" fillId="0" borderId="0" xfId="11" applyNumberFormat="1" applyFont="1" applyAlignment="1">
      <alignment horizontal="center" vertical="top" wrapText="1"/>
    </xf>
    <xf numFmtId="43" fontId="5" fillId="2" borderId="0" xfId="11" applyNumberFormat="1" applyFont="1" applyFill="1" applyAlignment="1">
      <alignment horizontal="center" vertical="top" wrapText="1"/>
    </xf>
    <xf numFmtId="43" fontId="6" fillId="0" borderId="0" xfId="11" applyNumberFormat="1" applyFont="1" applyAlignment="1">
      <alignment horizontal="left" vertical="top" wrapText="1"/>
    </xf>
    <xf numFmtId="43" fontId="7" fillId="0" borderId="0" xfId="11" applyNumberFormat="1" applyFont="1" applyAlignment="1">
      <alignment vertical="top" wrapText="1"/>
    </xf>
    <xf numFmtId="43" fontId="8" fillId="0" borderId="0" xfId="11" applyNumberFormat="1" applyFont="1" applyAlignment="1">
      <alignment vertical="top" wrapText="1"/>
    </xf>
    <xf numFmtId="43" fontId="7" fillId="0" borderId="0" xfId="11" applyNumberFormat="1" applyFont="1" applyAlignment="1">
      <alignment horizontal="left" vertical="top" wrapText="1"/>
    </xf>
    <xf numFmtId="43" fontId="6" fillId="0" borderId="1" xfId="11" applyNumberFormat="1" applyFont="1" applyBorder="1" applyAlignment="1">
      <alignment horizontal="center" vertical="top" wrapText="1"/>
    </xf>
    <xf numFmtId="43" fontId="9" fillId="0" borderId="0" xfId="11" applyNumberFormat="1" applyFont="1" applyAlignment="1">
      <alignment horizontal="right" vertical="top" wrapText="1"/>
    </xf>
    <xf numFmtId="43" fontId="6" fillId="0" borderId="1" xfId="11" applyNumberFormat="1" applyFont="1" applyBorder="1" applyAlignment="1">
      <alignment horizontal="center" vertical="center" wrapText="1"/>
    </xf>
    <xf numFmtId="1" fontId="6" fillId="3" borderId="8" xfId="11" applyNumberFormat="1" applyFont="1" applyFill="1" applyBorder="1" applyAlignment="1">
      <alignment horizontal="center" vertical="center" wrapText="1"/>
    </xf>
    <xf numFmtId="1" fontId="6" fillId="3" borderId="6" xfId="11" applyNumberFormat="1" applyFont="1" applyFill="1" applyBorder="1" applyAlignment="1">
      <alignment horizontal="center" vertical="center" wrapText="1"/>
    </xf>
    <xf numFmtId="167" fontId="23" fillId="0" borderId="8" xfId="8" applyNumberFormat="1" applyFont="1" applyBorder="1" applyAlignment="1">
      <alignment horizontal="center" vertical="center"/>
    </xf>
    <xf numFmtId="167" fontId="23" fillId="0" borderId="15" xfId="8" applyNumberFormat="1" applyFont="1" applyBorder="1" applyAlignment="1">
      <alignment horizontal="center" vertical="center"/>
    </xf>
    <xf numFmtId="167" fontId="23" fillId="0" borderId="6" xfId="8" applyNumberFormat="1" applyFont="1" applyBorder="1" applyAlignment="1">
      <alignment horizontal="center" vertical="center"/>
    </xf>
    <xf numFmtId="0" fontId="2" fillId="0" borderId="1" xfId="8" applyBorder="1" applyAlignment="1">
      <alignment horizontal="center" vertical="top"/>
    </xf>
    <xf numFmtId="0" fontId="13" fillId="0" borderId="1" xfId="7" applyNumberFormat="1" applyFont="1" applyBorder="1" applyAlignment="1">
      <alignment vertical="top" wrapText="1"/>
    </xf>
    <xf numFmtId="0" fontId="12" fillId="0" borderId="2" xfId="8" applyFont="1" applyBorder="1" applyAlignment="1">
      <alignment horizontal="center" vertical="center"/>
    </xf>
    <xf numFmtId="0" fontId="13" fillId="0" borderId="3" xfId="8" applyFont="1" applyBorder="1" applyAlignment="1">
      <alignment horizontal="center" vertical="center" wrapText="1"/>
    </xf>
    <xf numFmtId="0" fontId="13" fillId="0" borderId="4" xfId="8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13" fillId="0" borderId="3" xfId="7" applyNumberFormat="1" applyFont="1" applyFill="1" applyBorder="1" applyAlignment="1">
      <alignment horizontal="left" vertical="top" wrapText="1"/>
    </xf>
    <xf numFmtId="0" fontId="13" fillId="0" borderId="5" xfId="7" applyNumberFormat="1" applyFont="1" applyFill="1" applyBorder="1" applyAlignment="1">
      <alignment horizontal="left" vertical="top" wrapText="1"/>
    </xf>
    <xf numFmtId="0" fontId="18" fillId="0" borderId="2" xfId="8" applyFont="1" applyBorder="1" applyAlignment="1">
      <alignment horizontal="left"/>
    </xf>
    <xf numFmtId="0" fontId="13" fillId="0" borderId="3" xfId="8" applyFont="1" applyBorder="1" applyAlignment="1">
      <alignment vertical="top" wrapText="1"/>
    </xf>
    <xf numFmtId="0" fontId="13" fillId="0" borderId="5" xfId="8" applyFont="1" applyBorder="1" applyAlignment="1">
      <alignment vertical="top" wrapText="1"/>
    </xf>
    <xf numFmtId="0" fontId="13" fillId="0" borderId="3" xfId="7" applyNumberFormat="1" applyFont="1" applyBorder="1" applyAlignment="1">
      <alignment vertical="top" wrapText="1"/>
    </xf>
    <xf numFmtId="0" fontId="13" fillId="0" borderId="5" xfId="7" applyNumberFormat="1" applyFont="1" applyBorder="1" applyAlignment="1">
      <alignment vertical="top" wrapText="1"/>
    </xf>
    <xf numFmtId="0" fontId="13" fillId="0" borderId="3" xfId="7" applyNumberFormat="1" applyFont="1" applyFill="1" applyBorder="1" applyAlignment="1">
      <alignment vertical="top" wrapText="1"/>
    </xf>
    <xf numFmtId="0" fontId="13" fillId="0" borderId="5" xfId="7" applyNumberFormat="1" applyFont="1" applyFill="1" applyBorder="1" applyAlignment="1">
      <alignment vertical="top" wrapText="1"/>
    </xf>
    <xf numFmtId="0" fontId="16" fillId="0" borderId="0" xfId="8" applyFont="1" applyAlignment="1">
      <alignment horizontal="left"/>
    </xf>
    <xf numFmtId="0" fontId="22" fillId="0" borderId="0" xfId="8" applyFont="1" applyAlignment="1">
      <alignment horizontal="right"/>
    </xf>
    <xf numFmtId="0" fontId="13" fillId="0" borderId="5" xfId="8" applyFont="1" applyBorder="1" applyAlignment="1">
      <alignment horizontal="center" vertical="center" wrapText="1"/>
    </xf>
    <xf numFmtId="0" fontId="17" fillId="0" borderId="0" xfId="8" applyFont="1" applyAlignment="1">
      <alignment horizontal="center" vertical="center"/>
    </xf>
    <xf numFmtId="0" fontId="13" fillId="0" borderId="3" xfId="8" applyFont="1" applyBorder="1" applyAlignment="1">
      <alignment horizontal="left" vertical="center" wrapText="1"/>
    </xf>
    <xf numFmtId="0" fontId="13" fillId="0" borderId="5" xfId="8" applyFont="1" applyBorder="1" applyAlignment="1">
      <alignment horizontal="left" vertical="center" wrapText="1"/>
    </xf>
    <xf numFmtId="0" fontId="16" fillId="0" borderId="9" xfId="8" applyFont="1" applyBorder="1" applyAlignment="1">
      <alignment horizontal="left"/>
    </xf>
    <xf numFmtId="0" fontId="12" fillId="0" borderId="0" xfId="8" applyFont="1" applyBorder="1" applyAlignment="1">
      <alignment horizontal="center" vertical="center"/>
    </xf>
    <xf numFmtId="0" fontId="16" fillId="0" borderId="3" xfId="8" applyFont="1" applyBorder="1" applyAlignment="1">
      <alignment vertical="center" wrapText="1"/>
    </xf>
    <xf numFmtId="0" fontId="16" fillId="0" borderId="4" xfId="8" applyFont="1" applyBorder="1" applyAlignment="1">
      <alignment vertical="center" wrapText="1"/>
    </xf>
    <xf numFmtId="0" fontId="16" fillId="0" borderId="3" xfId="8" applyFont="1" applyBorder="1" applyAlignment="1">
      <alignment vertical="top" wrapText="1"/>
    </xf>
    <xf numFmtId="0" fontId="16" fillId="0" borderId="4" xfId="8" applyFont="1" applyBorder="1" applyAlignment="1">
      <alignment vertical="top" wrapText="1"/>
    </xf>
    <xf numFmtId="0" fontId="16" fillId="0" borderId="12" xfId="8" applyFont="1" applyBorder="1" applyAlignment="1">
      <alignment horizontal="left" vertical="top" wrapText="1"/>
    </xf>
    <xf numFmtId="0" fontId="16" fillId="0" borderId="13" xfId="8" applyFont="1" applyBorder="1" applyAlignment="1">
      <alignment horizontal="left" vertical="top" wrapText="1"/>
    </xf>
    <xf numFmtId="0" fontId="16" fillId="0" borderId="5" xfId="8" applyFont="1" applyBorder="1" applyAlignment="1">
      <alignment vertical="center" wrapText="1"/>
    </xf>
    <xf numFmtId="0" fontId="24" fillId="0" borderId="3" xfId="8" applyFont="1" applyBorder="1" applyAlignment="1">
      <alignment vertical="top" wrapText="1"/>
    </xf>
    <xf numFmtId="0" fontId="24" fillId="0" borderId="5" xfId="8" applyFont="1" applyBorder="1" applyAlignment="1">
      <alignment vertical="top" wrapText="1"/>
    </xf>
    <xf numFmtId="0" fontId="16" fillId="0" borderId="3" xfId="31" applyFont="1" applyBorder="1" applyAlignment="1">
      <alignment vertical="center" wrapText="1"/>
    </xf>
    <xf numFmtId="0" fontId="16" fillId="0" borderId="5" xfId="31" applyFont="1" applyBorder="1" applyAlignment="1">
      <alignment vertical="center" wrapText="1"/>
    </xf>
    <xf numFmtId="0" fontId="24" fillId="0" borderId="3" xfId="31" applyFont="1" applyBorder="1" applyAlignment="1">
      <alignment vertical="top" wrapText="1"/>
    </xf>
    <xf numFmtId="0" fontId="24" fillId="0" borderId="5" xfId="31" applyFont="1" applyBorder="1" applyAlignment="1">
      <alignment vertical="top" wrapText="1"/>
    </xf>
    <xf numFmtId="0" fontId="16" fillId="0" borderId="9" xfId="31" applyFont="1" applyBorder="1" applyAlignment="1">
      <alignment horizontal="left"/>
    </xf>
    <xf numFmtId="0" fontId="17" fillId="0" borderId="0" xfId="31" applyFont="1" applyAlignment="1">
      <alignment horizontal="center" vertical="center"/>
    </xf>
    <xf numFmtId="0" fontId="18" fillId="0" borderId="2" xfId="31" applyFont="1" applyBorder="1" applyAlignment="1">
      <alignment horizontal="left"/>
    </xf>
    <xf numFmtId="0" fontId="1" fillId="0" borderId="1" xfId="31" applyBorder="1" applyAlignment="1">
      <alignment horizontal="center" vertical="top"/>
    </xf>
    <xf numFmtId="0" fontId="13" fillId="0" borderId="3" xfId="31" applyFont="1" applyBorder="1" applyAlignment="1">
      <alignment vertical="top" wrapText="1"/>
    </xf>
    <xf numFmtId="0" fontId="13" fillId="0" borderId="5" xfId="31" applyFont="1" applyBorder="1" applyAlignment="1">
      <alignment vertical="top" wrapText="1"/>
    </xf>
    <xf numFmtId="0" fontId="16" fillId="0" borderId="3" xfId="31" applyFont="1" applyBorder="1" applyAlignment="1">
      <alignment vertical="top" wrapText="1"/>
    </xf>
    <xf numFmtId="0" fontId="16" fillId="0" borderId="4" xfId="31" applyFont="1" applyBorder="1" applyAlignment="1">
      <alignment vertical="top" wrapText="1"/>
    </xf>
    <xf numFmtId="0" fontId="16" fillId="0" borderId="3" xfId="7" applyNumberFormat="1" applyFont="1" applyFill="1" applyBorder="1" applyAlignment="1">
      <alignment vertical="top" wrapText="1"/>
    </xf>
    <xf numFmtId="0" fontId="16" fillId="0" borderId="5" xfId="7" applyNumberFormat="1" applyFont="1" applyFill="1" applyBorder="1" applyAlignment="1">
      <alignment vertical="top" wrapText="1"/>
    </xf>
    <xf numFmtId="0" fontId="16" fillId="0" borderId="4" xfId="0" applyFont="1" applyBorder="1" applyAlignment="1">
      <alignment horizontal="left" vertical="top" wrapText="1"/>
    </xf>
    <xf numFmtId="0" fontId="22" fillId="0" borderId="0" xfId="31" applyFont="1" applyAlignment="1">
      <alignment horizontal="right"/>
    </xf>
    <xf numFmtId="0" fontId="22" fillId="0" borderId="0" xfId="31" applyFont="1" applyAlignment="1">
      <alignment horizontal="right" wrapText="1"/>
    </xf>
    <xf numFmtId="0" fontId="12" fillId="0" borderId="0" xfId="31" applyFont="1" applyBorder="1" applyAlignment="1">
      <alignment horizontal="center" vertical="center"/>
    </xf>
    <xf numFmtId="0" fontId="13" fillId="0" borderId="3" xfId="31" applyFont="1" applyBorder="1" applyAlignment="1">
      <alignment horizontal="center" vertical="center" wrapText="1"/>
    </xf>
    <xf numFmtId="0" fontId="13" fillId="0" borderId="5" xfId="31" applyFont="1" applyBorder="1" applyAlignment="1">
      <alignment horizontal="center" vertical="center" wrapText="1"/>
    </xf>
  </cellXfs>
  <cellStyles count="33">
    <cellStyle name="Денежный 2" xfId="1"/>
    <cellStyle name="Денежный 2 2" xfId="2"/>
    <cellStyle name="Денежный 3" xfId="32"/>
    <cellStyle name="Обычный" xfId="0" builtinId="0"/>
    <cellStyle name="Обычный 10" xfId="3"/>
    <cellStyle name="Обычный 11" xfId="4"/>
    <cellStyle name="Обычный 12" xfId="5"/>
    <cellStyle name="Обычный 13" xfId="6"/>
    <cellStyle name="Обычный 14" xfId="7"/>
    <cellStyle name="Обычный 15" xfId="8"/>
    <cellStyle name="Обычный 16" xfId="9"/>
    <cellStyle name="Обычный 16 2" xfId="25"/>
    <cellStyle name="Обычный 17" xfId="10"/>
    <cellStyle name="Обычный 18" xfId="29"/>
    <cellStyle name="Обычный 19" xfId="30"/>
    <cellStyle name="Обычный 2" xfId="11"/>
    <cellStyle name="Обычный 2 2" xfId="12"/>
    <cellStyle name="Обычный 2 3" xfId="13"/>
    <cellStyle name="Обычный 20" xfId="31"/>
    <cellStyle name="Обычный 3" xfId="14"/>
    <cellStyle name="Обычный 3 2" xfId="15"/>
    <cellStyle name="Обычный 4" xfId="16"/>
    <cellStyle name="Обычный 4 2" xfId="17"/>
    <cellStyle name="Обычный 5" xfId="18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Процентный 3" xfId="26"/>
    <cellStyle name="Финансовый 2" xfId="24"/>
    <cellStyle name="Финансовый 2 2" xfId="28"/>
    <cellStyle name="Финансовый 3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2013/&#1054;&#1090;&#1095;&#1077;&#1090;&#1099;%20&#1087;&#1086;%20&#1076;&#1086;&#1084;&#1072;&#1084;-&#1085;&#1086;&#1074;&#1099;&#108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4;&#1054;&#1054;%20&#1042;&#1059;&#1046;&#1050;&#1057;/&#1050;&#1072;&#1088;&#1090;&#1086;&#1095;&#1082;&#1080;%20&#1080;%20&#1086;&#1089;&#1090;&#1072;&#1090;&#1082;&#1080;%20&#1087;&#1086;%20&#1058;&#1056;%20&#1042;&#1059;&#1046;&#1050;&#1057;/2013/&#1050;&#1072;&#1088;&#1090;&#1086;&#1095;&#1082;&#1080;%202013%20&#1075;.%20&#1080;&#1079;&#1084;&#1077;&#1085;&#1077;&#1085;&#1085;&#1099;&#108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8;&#1088;&#1072;/&#1056;&#1072;&#1073;&#1086;&#1095;&#1080;&#1081;%20&#1089;&#1090;&#1086;&#1083;/&#1054;&#1054;&#1054;%20&#1042;&#1059;&#1046;&#1050;&#1057;/&#1064;&#1074;&#1099;-&#1082;&#1088;&#1086;&#1074;&#1083;&#1103;-&#1082;&#1086;&#1079;&#1099;&#1088;&#1100;&#1082;&#1080;%20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разец 2-в"/>
      <sheetName val="кабель, реклама"/>
      <sheetName val="шаблон (2)"/>
      <sheetName val="шаблон (3)"/>
      <sheetName val="шаблон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2651.9137302551644</v>
          </cell>
        </row>
      </sheetData>
      <sheetData sheetId="6">
        <row r="2">
          <cell r="C2">
            <v>2655.8472053462938</v>
          </cell>
        </row>
      </sheetData>
      <sheetData sheetId="7">
        <row r="2">
          <cell r="C2">
            <v>2638.6331510733094</v>
          </cell>
        </row>
      </sheetData>
      <sheetData sheetId="8">
        <row r="2">
          <cell r="C2">
            <v>2590.4890643985414</v>
          </cell>
        </row>
      </sheetData>
      <sheetData sheetId="9">
        <row r="2">
          <cell r="C2">
            <v>3505.8266504657749</v>
          </cell>
        </row>
      </sheetData>
      <sheetData sheetId="10">
        <row r="2">
          <cell r="C2">
            <v>3453.908869987848</v>
          </cell>
        </row>
      </sheetData>
      <sheetData sheetId="11">
        <row r="2">
          <cell r="C2">
            <v>3393.0239975698664</v>
          </cell>
        </row>
      </sheetData>
      <sheetData sheetId="12">
        <row r="2">
          <cell r="C2">
            <v>4102.7350788288295</v>
          </cell>
        </row>
      </sheetData>
      <sheetData sheetId="13">
        <row r="2">
          <cell r="C2">
            <v>4150.6818181818189</v>
          </cell>
        </row>
      </sheetData>
      <sheetData sheetId="14">
        <row r="2">
          <cell r="C2">
            <v>4006.1367539414418</v>
          </cell>
        </row>
      </sheetData>
      <sheetData sheetId="15">
        <row r="2">
          <cell r="C2">
            <v>4137.5452561936936</v>
          </cell>
        </row>
      </sheetData>
      <sheetData sheetId="16">
        <row r="2">
          <cell r="C2">
            <v>4128.8600788288286</v>
          </cell>
        </row>
      </sheetData>
      <sheetData sheetId="17">
        <row r="2">
          <cell r="C2">
            <v>4125.2668432491164</v>
          </cell>
        </row>
      </sheetData>
      <sheetData sheetId="18">
        <row r="2">
          <cell r="C2">
            <v>4104.7162162162149</v>
          </cell>
        </row>
      </sheetData>
      <sheetData sheetId="19">
        <row r="2">
          <cell r="C2">
            <v>4139.5262528153144</v>
          </cell>
        </row>
      </sheetData>
      <sheetData sheetId="20">
        <row r="2">
          <cell r="C2">
            <v>4132.8951295045044</v>
          </cell>
        </row>
      </sheetData>
      <sheetData sheetId="21">
        <row r="2">
          <cell r="C2">
            <v>4121.6022819885902</v>
          </cell>
        </row>
      </sheetData>
      <sheetData sheetId="22">
        <row r="2">
          <cell r="C2">
            <v>4114.2226976365127</v>
          </cell>
        </row>
      </sheetData>
      <sheetData sheetId="23">
        <row r="2">
          <cell r="C2">
            <v>2845.9945321992714</v>
          </cell>
        </row>
      </sheetData>
      <sheetData sheetId="24">
        <row r="2">
          <cell r="C2">
            <v>3439.220737140543</v>
          </cell>
        </row>
      </sheetData>
      <sheetData sheetId="25">
        <row r="2">
          <cell r="C2">
            <v>3440.451270383011</v>
          </cell>
        </row>
      </sheetData>
      <sheetData sheetId="26">
        <row r="2">
          <cell r="C2">
            <v>2287.6494775867877</v>
          </cell>
        </row>
      </sheetData>
      <sheetData sheetId="27">
        <row r="2">
          <cell r="C2">
            <v>826.74241830065364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и"/>
      <sheetName val="остатки (2)"/>
      <sheetName val="Гаман"/>
      <sheetName val="регистр.смет"/>
      <sheetName val="оплата "/>
      <sheetName val="1"/>
      <sheetName val="4"/>
      <sheetName val="6"/>
      <sheetName val="7"/>
      <sheetName val="8"/>
      <sheetName val="10"/>
      <sheetName val="14"/>
      <sheetName val="17"/>
      <sheetName val="19"/>
      <sheetName val="20"/>
      <sheetName val="21"/>
      <sheetName val="24"/>
      <sheetName val="25"/>
      <sheetName val="26"/>
      <sheetName val="27"/>
      <sheetName val="28"/>
      <sheetName val="30"/>
      <sheetName val="31"/>
      <sheetName val="32"/>
      <sheetName val="34"/>
      <sheetName val="35"/>
      <sheetName val="119"/>
      <sheetName val="132"/>
      <sheetName val="Карпинская 89"/>
      <sheetName val="Бограда 1"/>
      <sheetName val="Франк-К 28-4"/>
      <sheetName val="Франк-К 28-5"/>
      <sheetName val="Дальневосточная 152"/>
      <sheetName val="Дальневосточная 144"/>
      <sheetName val="Лист1"/>
    </sheetNames>
    <sheetDataSet>
      <sheetData sheetId="0"/>
      <sheetData sheetId="1"/>
      <sheetData sheetId="2"/>
      <sheetData sheetId="3"/>
      <sheetData sheetId="4">
        <row r="8">
          <cell r="BA8">
            <v>134331.13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8-2009"/>
      <sheetName val="швы"/>
      <sheetName val="козырьки"/>
      <sheetName val="кровля"/>
      <sheetName val="вентиляция"/>
    </sheetNames>
    <sheetDataSet>
      <sheetData sheetId="0" refreshError="1"/>
      <sheetData sheetId="1">
        <row r="5">
          <cell r="R5">
            <v>19.8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3:H52"/>
  <sheetViews>
    <sheetView workbookViewId="0">
      <selection activeCell="D9" sqref="D9"/>
    </sheetView>
  </sheetViews>
  <sheetFormatPr defaultRowHeight="12.75" x14ac:dyDescent="0.2"/>
  <cols>
    <col min="1" max="1" width="5.140625" style="33" customWidth="1"/>
    <col min="2" max="2" width="46.7109375" style="33" customWidth="1"/>
    <col min="3" max="3" width="10.42578125" style="35" customWidth="1"/>
    <col min="4" max="4" width="11.42578125" style="33" customWidth="1"/>
    <col min="5" max="5" width="14.5703125" style="33" customWidth="1"/>
    <col min="6" max="6" width="10.85546875" style="33" customWidth="1"/>
    <col min="7" max="7" width="12.5703125" style="33" bestFit="1" customWidth="1"/>
    <col min="8" max="8" width="10.5703125" style="33" bestFit="1" customWidth="1"/>
    <col min="9" max="16384" width="9.140625" style="33"/>
  </cols>
  <sheetData>
    <row r="3" spans="1:8" ht="12.75" customHeight="1" x14ac:dyDescent="0.2">
      <c r="A3" s="168" t="s">
        <v>0</v>
      </c>
      <c r="B3" s="168"/>
      <c r="C3" s="168"/>
      <c r="D3" s="168"/>
      <c r="E3" s="168"/>
      <c r="F3" s="168"/>
    </row>
    <row r="4" spans="1:8" ht="12.75" customHeight="1" x14ac:dyDescent="0.2">
      <c r="A4" s="168" t="s">
        <v>1</v>
      </c>
      <c r="B4" s="168"/>
      <c r="C4" s="168"/>
      <c r="D4" s="168"/>
      <c r="E4" s="168"/>
      <c r="F4" s="168"/>
    </row>
    <row r="5" spans="1:8" ht="12.75" customHeight="1" x14ac:dyDescent="0.2">
      <c r="A5" s="169" t="s">
        <v>134</v>
      </c>
      <c r="B5" s="169"/>
      <c r="C5" s="169"/>
      <c r="D5" s="169"/>
      <c r="E5" s="169"/>
      <c r="F5" s="169"/>
    </row>
    <row r="6" spans="1:8" ht="25.5" x14ac:dyDescent="0.2">
      <c r="A6" s="34"/>
      <c r="B6" s="34"/>
      <c r="C6" s="34"/>
      <c r="D6" s="35" t="s">
        <v>2</v>
      </c>
      <c r="E6" s="36" t="s">
        <v>135</v>
      </c>
    </row>
    <row r="7" spans="1:8" ht="12.75" customHeight="1" x14ac:dyDescent="0.2">
      <c r="A7" s="170" t="s">
        <v>3</v>
      </c>
      <c r="B7" s="170"/>
      <c r="D7" s="114">
        <f>'[1]7'!$C$2</f>
        <v>2590.4890643985414</v>
      </c>
    </row>
    <row r="8" spans="1:8" ht="12.75" customHeight="1" x14ac:dyDescent="0.2">
      <c r="A8" s="170" t="s">
        <v>4</v>
      </c>
      <c r="B8" s="170"/>
      <c r="D8" s="115">
        <v>4.04</v>
      </c>
    </row>
    <row r="9" spans="1:8" ht="12.75" customHeight="1" x14ac:dyDescent="0.2">
      <c r="A9" s="167" t="s">
        <v>115</v>
      </c>
      <c r="B9" s="167"/>
      <c r="C9" s="34"/>
      <c r="D9" s="114">
        <v>150206</v>
      </c>
      <c r="E9" s="38"/>
    </row>
    <row r="10" spans="1:8" ht="12.75" customHeight="1" x14ac:dyDescent="0.2">
      <c r="A10" s="171" t="s">
        <v>5</v>
      </c>
      <c r="B10" s="171"/>
      <c r="D10" s="116">
        <f>D8*D7*12</f>
        <v>125586.90984204128</v>
      </c>
      <c r="E10" s="38"/>
    </row>
    <row r="11" spans="1:8" ht="12.75" customHeight="1" x14ac:dyDescent="0.2">
      <c r="A11" s="172" t="s">
        <v>6</v>
      </c>
      <c r="B11" s="172"/>
      <c r="C11" s="68"/>
      <c r="D11" s="117">
        <f>D10-D9</f>
        <v>-24619.090157958723</v>
      </c>
      <c r="E11" s="40">
        <f>'[2]оплата '!BA8</f>
        <v>134331.13</v>
      </c>
    </row>
    <row r="12" spans="1:8" x14ac:dyDescent="0.2">
      <c r="A12" s="173"/>
      <c r="B12" s="173"/>
      <c r="C12" s="68"/>
      <c r="D12" s="39"/>
      <c r="E12" s="39"/>
    </row>
    <row r="13" spans="1:8" ht="12.75" customHeight="1" x14ac:dyDescent="0.2">
      <c r="A13" s="174" t="s">
        <v>7</v>
      </c>
      <c r="B13" s="174" t="s">
        <v>8</v>
      </c>
      <c r="C13" s="174" t="s">
        <v>9</v>
      </c>
      <c r="D13" s="174" t="s">
        <v>10</v>
      </c>
      <c r="E13" s="176" t="s">
        <v>11</v>
      </c>
      <c r="F13" s="174" t="s">
        <v>12</v>
      </c>
    </row>
    <row r="14" spans="1:8" x14ac:dyDescent="0.2">
      <c r="A14" s="174"/>
      <c r="B14" s="174"/>
      <c r="C14" s="174"/>
      <c r="D14" s="174"/>
      <c r="E14" s="176"/>
      <c r="F14" s="174"/>
    </row>
    <row r="15" spans="1:8" x14ac:dyDescent="0.2">
      <c r="A15" s="41">
        <v>1</v>
      </c>
      <c r="B15" s="42" t="s">
        <v>13</v>
      </c>
      <c r="C15" s="43"/>
      <c r="D15" s="44"/>
      <c r="E15" s="44"/>
      <c r="F15" s="44"/>
    </row>
    <row r="16" spans="1:8" x14ac:dyDescent="0.2">
      <c r="A16" s="45" t="s">
        <v>14</v>
      </c>
      <c r="B16" s="69" t="s">
        <v>136</v>
      </c>
      <c r="C16" s="118"/>
      <c r="D16" s="70">
        <v>5643.59</v>
      </c>
      <c r="E16" s="56">
        <f t="shared" ref="E16:E23" si="0">D16</f>
        <v>5643.59</v>
      </c>
      <c r="F16" s="46" t="s">
        <v>116</v>
      </c>
      <c r="G16" s="33" t="s">
        <v>137</v>
      </c>
      <c r="H16" s="33">
        <f>E16+E17</f>
        <v>8945.84</v>
      </c>
    </row>
    <row r="17" spans="1:8" x14ac:dyDescent="0.2">
      <c r="A17" s="119" t="s">
        <v>15</v>
      </c>
      <c r="B17" s="120" t="s">
        <v>138</v>
      </c>
      <c r="C17" s="72">
        <v>34</v>
      </c>
      <c r="D17" s="70">
        <v>3302.25</v>
      </c>
      <c r="E17" s="74">
        <f t="shared" si="0"/>
        <v>3302.25</v>
      </c>
      <c r="F17" s="121"/>
      <c r="G17" s="33" t="s">
        <v>78</v>
      </c>
    </row>
    <row r="18" spans="1:8" x14ac:dyDescent="0.2">
      <c r="A18" s="45" t="s">
        <v>16</v>
      </c>
      <c r="B18" s="71" t="s">
        <v>139</v>
      </c>
      <c r="C18" s="122">
        <v>35</v>
      </c>
      <c r="D18" s="73">
        <v>13327.33</v>
      </c>
      <c r="E18" s="56">
        <f t="shared" si="0"/>
        <v>13327.33</v>
      </c>
      <c r="F18" s="123"/>
      <c r="G18" s="33" t="s">
        <v>80</v>
      </c>
      <c r="H18" s="33">
        <f>E18</f>
        <v>13327.33</v>
      </c>
    </row>
    <row r="19" spans="1:8" x14ac:dyDescent="0.2">
      <c r="A19" s="45" t="s">
        <v>17</v>
      </c>
      <c r="B19" s="76" t="s">
        <v>140</v>
      </c>
      <c r="C19" s="177">
        <v>93</v>
      </c>
      <c r="D19" s="77">
        <f>9213.07*1.18</f>
        <v>10871.4226</v>
      </c>
      <c r="E19" s="74">
        <f t="shared" si="0"/>
        <v>10871.4226</v>
      </c>
      <c r="F19" s="75"/>
      <c r="G19" s="33" t="s">
        <v>141</v>
      </c>
    </row>
    <row r="20" spans="1:8" x14ac:dyDescent="0.2">
      <c r="A20" s="50" t="s">
        <v>18</v>
      </c>
      <c r="B20" s="76" t="s">
        <v>142</v>
      </c>
      <c r="C20" s="178"/>
      <c r="D20" s="77">
        <f>1122.65*1.18</f>
        <v>1324.7270000000001</v>
      </c>
      <c r="E20" s="56">
        <f t="shared" si="0"/>
        <v>1324.7270000000001</v>
      </c>
      <c r="F20" s="61"/>
      <c r="G20" s="33" t="s">
        <v>143</v>
      </c>
      <c r="H20" s="33">
        <f>E25-H19-H18-H17-H16</f>
        <v>40608.977999999988</v>
      </c>
    </row>
    <row r="21" spans="1:8" x14ac:dyDescent="0.2">
      <c r="A21" s="50" t="s">
        <v>19</v>
      </c>
      <c r="B21" s="69" t="s">
        <v>144</v>
      </c>
      <c r="C21" s="124" t="s">
        <v>145</v>
      </c>
      <c r="D21" s="125">
        <v>14145</v>
      </c>
      <c r="E21" s="56">
        <f t="shared" si="0"/>
        <v>14145</v>
      </c>
      <c r="F21" s="126" t="s">
        <v>146</v>
      </c>
    </row>
    <row r="22" spans="1:8" x14ac:dyDescent="0.2">
      <c r="A22" s="50"/>
      <c r="B22" s="76" t="s">
        <v>147</v>
      </c>
      <c r="C22" s="179">
        <v>116</v>
      </c>
      <c r="D22" s="77">
        <f>2025.42*1.18</f>
        <v>2389.9955999999997</v>
      </c>
      <c r="E22" s="56">
        <f>D22</f>
        <v>2389.9955999999997</v>
      </c>
      <c r="F22" s="126"/>
    </row>
    <row r="23" spans="1:8" x14ac:dyDescent="0.2">
      <c r="A23" s="50"/>
      <c r="B23" s="76" t="s">
        <v>148</v>
      </c>
      <c r="C23" s="180"/>
      <c r="D23" s="77">
        <f>6119.54*1.18</f>
        <v>7221.0571999999993</v>
      </c>
      <c r="E23" s="56">
        <f t="shared" si="0"/>
        <v>7221.0571999999993</v>
      </c>
      <c r="F23" s="61"/>
    </row>
    <row r="24" spans="1:8" x14ac:dyDescent="0.2">
      <c r="A24" s="50"/>
      <c r="B24" s="76" t="s">
        <v>149</v>
      </c>
      <c r="C24" s="181"/>
      <c r="D24" s="77">
        <f>3946.42*1.18</f>
        <v>4656.7755999999999</v>
      </c>
      <c r="E24" s="56">
        <f>D24</f>
        <v>4656.7755999999999</v>
      </c>
      <c r="F24" s="61"/>
    </row>
    <row r="25" spans="1:8" x14ac:dyDescent="0.2">
      <c r="A25" s="41"/>
      <c r="B25" s="52" t="s">
        <v>20</v>
      </c>
      <c r="C25" s="78"/>
      <c r="D25" s="79">
        <f>SUM(D16:D24)</f>
        <v>62882.147999999994</v>
      </c>
      <c r="E25" s="47">
        <f>SUM(E16:E24)</f>
        <v>62882.147999999994</v>
      </c>
      <c r="F25" s="78"/>
    </row>
    <row r="26" spans="1:8" x14ac:dyDescent="0.2">
      <c r="A26" s="41">
        <v>2</v>
      </c>
      <c r="B26" s="42" t="s">
        <v>21</v>
      </c>
      <c r="C26" s="53"/>
      <c r="D26" s="47"/>
      <c r="E26" s="47"/>
      <c r="F26" s="80"/>
    </row>
    <row r="27" spans="1:8" x14ac:dyDescent="0.2">
      <c r="A27" s="45" t="s">
        <v>22</v>
      </c>
      <c r="B27" s="48"/>
      <c r="C27" s="46"/>
      <c r="D27" s="49"/>
      <c r="E27" s="49">
        <f>D27</f>
        <v>0</v>
      </c>
      <c r="F27" s="62"/>
    </row>
    <row r="28" spans="1:8" x14ac:dyDescent="0.2">
      <c r="A28" s="45" t="s">
        <v>23</v>
      </c>
      <c r="B28" s="48"/>
      <c r="C28" s="54"/>
      <c r="D28" s="49"/>
      <c r="E28" s="49"/>
      <c r="F28" s="62"/>
    </row>
    <row r="29" spans="1:8" x14ac:dyDescent="0.2">
      <c r="A29" s="45"/>
      <c r="B29" s="48"/>
      <c r="C29" s="54"/>
      <c r="D29" s="49"/>
      <c r="E29" s="49"/>
      <c r="F29" s="62"/>
    </row>
    <row r="30" spans="1:8" x14ac:dyDescent="0.2">
      <c r="A30" s="41"/>
      <c r="B30" s="52" t="s">
        <v>20</v>
      </c>
      <c r="C30" s="78"/>
      <c r="D30" s="47">
        <f>SUM(D27:D29)</f>
        <v>0</v>
      </c>
      <c r="E30" s="47">
        <f>SUM(E27:E29)</f>
        <v>0</v>
      </c>
      <c r="F30" s="78"/>
    </row>
    <row r="31" spans="1:8" x14ac:dyDescent="0.2">
      <c r="A31" s="41">
        <v>3</v>
      </c>
      <c r="B31" s="42" t="s">
        <v>24</v>
      </c>
      <c r="C31" s="81"/>
      <c r="D31" s="47"/>
      <c r="E31" s="47"/>
      <c r="F31" s="80"/>
    </row>
    <row r="32" spans="1:8" x14ac:dyDescent="0.2">
      <c r="A32" s="45" t="s">
        <v>25</v>
      </c>
      <c r="B32" s="71" t="s">
        <v>150</v>
      </c>
      <c r="C32" s="127"/>
      <c r="D32" s="73">
        <v>49707.72</v>
      </c>
      <c r="E32" s="49">
        <f t="shared" ref="E32:E39" si="1">D32</f>
        <v>49707.72</v>
      </c>
      <c r="F32" s="55"/>
    </row>
    <row r="33" spans="1:6" x14ac:dyDescent="0.2">
      <c r="A33" s="50" t="s">
        <v>26</v>
      </c>
      <c r="B33" s="76" t="s">
        <v>97</v>
      </c>
      <c r="C33" s="127">
        <v>104</v>
      </c>
      <c r="D33" s="73">
        <v>911.11</v>
      </c>
      <c r="E33" s="51">
        <f t="shared" si="1"/>
        <v>911.11</v>
      </c>
      <c r="F33" s="55"/>
    </row>
    <row r="34" spans="1:6" x14ac:dyDescent="0.2">
      <c r="A34" s="45" t="s">
        <v>27</v>
      </c>
      <c r="B34" s="82"/>
      <c r="C34" s="118"/>
      <c r="D34" s="77"/>
      <c r="E34" s="56">
        <f t="shared" si="1"/>
        <v>0</v>
      </c>
      <c r="F34" s="128"/>
    </row>
    <row r="35" spans="1:6" x14ac:dyDescent="0.2">
      <c r="A35" s="50" t="s">
        <v>26</v>
      </c>
      <c r="B35" s="83"/>
      <c r="C35" s="118"/>
      <c r="D35" s="77"/>
      <c r="E35" s="51">
        <f t="shared" si="1"/>
        <v>0</v>
      </c>
      <c r="F35" s="128"/>
    </row>
    <row r="36" spans="1:6" x14ac:dyDescent="0.2">
      <c r="A36" s="45" t="s">
        <v>27</v>
      </c>
      <c r="B36" s="84"/>
      <c r="C36" s="85"/>
      <c r="D36" s="77"/>
      <c r="E36" s="56">
        <f t="shared" si="1"/>
        <v>0</v>
      </c>
      <c r="F36" s="80"/>
    </row>
    <row r="37" spans="1:6" x14ac:dyDescent="0.2">
      <c r="A37" s="45"/>
      <c r="B37" s="86"/>
      <c r="C37" s="80"/>
      <c r="D37" s="56"/>
      <c r="E37" s="56">
        <f t="shared" si="1"/>
        <v>0</v>
      </c>
      <c r="F37" s="80"/>
    </row>
    <row r="38" spans="1:6" x14ac:dyDescent="0.2">
      <c r="A38" s="45"/>
      <c r="B38" s="64"/>
      <c r="C38" s="80"/>
      <c r="D38" s="56"/>
      <c r="E38" s="56">
        <f t="shared" si="1"/>
        <v>0</v>
      </c>
      <c r="F38" s="80"/>
    </row>
    <row r="39" spans="1:6" x14ac:dyDescent="0.2">
      <c r="A39" s="45"/>
      <c r="B39" s="64"/>
      <c r="C39" s="80"/>
      <c r="D39" s="56"/>
      <c r="E39" s="56">
        <f t="shared" si="1"/>
        <v>0</v>
      </c>
      <c r="F39" s="80"/>
    </row>
    <row r="40" spans="1:6" x14ac:dyDescent="0.2">
      <c r="A40" s="41"/>
      <c r="B40" s="52" t="s">
        <v>20</v>
      </c>
      <c r="C40" s="78"/>
      <c r="D40" s="47">
        <f>SUM(D32:D39)</f>
        <v>50618.83</v>
      </c>
      <c r="E40" s="47">
        <f>SUM(E32:E39)</f>
        <v>50618.83</v>
      </c>
      <c r="F40" s="63"/>
    </row>
    <row r="41" spans="1:6" x14ac:dyDescent="0.2">
      <c r="A41" s="57">
        <v>4</v>
      </c>
      <c r="B41" s="57" t="s">
        <v>28</v>
      </c>
      <c r="C41" s="57"/>
      <c r="D41" s="47"/>
      <c r="E41" s="47"/>
      <c r="F41" s="54"/>
    </row>
    <row r="42" spans="1:6" x14ac:dyDescent="0.2">
      <c r="A42" s="58" t="s">
        <v>25</v>
      </c>
      <c r="B42" s="58"/>
      <c r="C42" s="59"/>
      <c r="D42" s="56"/>
      <c r="E42" s="56">
        <f>D42</f>
        <v>0</v>
      </c>
      <c r="F42" s="54"/>
    </row>
    <row r="43" spans="1:6" x14ac:dyDescent="0.2">
      <c r="A43" s="58" t="s">
        <v>26</v>
      </c>
      <c r="B43" s="58"/>
      <c r="C43" s="59"/>
      <c r="D43" s="56"/>
      <c r="E43" s="56"/>
      <c r="F43" s="54"/>
    </row>
    <row r="44" spans="1:6" x14ac:dyDescent="0.2">
      <c r="A44" s="60"/>
      <c r="B44" s="60" t="s">
        <v>20</v>
      </c>
      <c r="C44" s="57"/>
      <c r="D44" s="47">
        <f>SUM(D42:D43)</f>
        <v>0</v>
      </c>
      <c r="E44" s="47">
        <f>SUM(E42:E43)</f>
        <v>0</v>
      </c>
      <c r="F44" s="59"/>
    </row>
    <row r="45" spans="1:6" x14ac:dyDescent="0.2">
      <c r="A45" s="41"/>
      <c r="B45" s="52" t="s">
        <v>29</v>
      </c>
      <c r="C45" s="78"/>
      <c r="D45" s="47">
        <f>D25+D30+D40+D44</f>
        <v>113500.978</v>
      </c>
      <c r="E45" s="47">
        <f>E25+E30+E40+E44</f>
        <v>113500.978</v>
      </c>
      <c r="F45" s="63"/>
    </row>
    <row r="46" spans="1:6" x14ac:dyDescent="0.2">
      <c r="A46" s="58" t="s">
        <v>25</v>
      </c>
      <c r="B46" s="58" t="s">
        <v>117</v>
      </c>
      <c r="C46" s="59"/>
      <c r="D46" s="56"/>
      <c r="E46" s="56">
        <f>D10*0.1</f>
        <v>12558.690984204128</v>
      </c>
      <c r="F46" s="54"/>
    </row>
    <row r="47" spans="1:6" x14ac:dyDescent="0.2">
      <c r="A47" s="58" t="s">
        <v>26</v>
      </c>
      <c r="B47" s="58" t="s">
        <v>118</v>
      </c>
      <c r="C47" s="59"/>
      <c r="D47" s="56"/>
      <c r="E47" s="56">
        <f>D10*0.02</f>
        <v>2511.7381968408258</v>
      </c>
      <c r="F47" s="54"/>
    </row>
    <row r="48" spans="1:6" x14ac:dyDescent="0.2">
      <c r="A48" s="60"/>
      <c r="B48" s="60" t="s">
        <v>20</v>
      </c>
      <c r="C48" s="57"/>
      <c r="D48" s="47">
        <f>SUM(D46:D47)</f>
        <v>0</v>
      </c>
      <c r="E48" s="47">
        <f>SUM(E46:E47)</f>
        <v>15070.429181044954</v>
      </c>
      <c r="F48" s="59"/>
    </row>
    <row r="49" spans="1:6" x14ac:dyDescent="0.2">
      <c r="A49" s="41"/>
      <c r="B49" s="52" t="s">
        <v>29</v>
      </c>
      <c r="C49" s="78"/>
      <c r="D49" s="47">
        <f>D29+D34+D44+D48</f>
        <v>0</v>
      </c>
      <c r="E49" s="47">
        <f>E45+E48</f>
        <v>128571.40718104495</v>
      </c>
      <c r="F49" s="63"/>
    </row>
    <row r="51" spans="1:6" ht="12.75" customHeight="1" x14ac:dyDescent="0.2">
      <c r="C51" s="175" t="s">
        <v>98</v>
      </c>
      <c r="D51" s="175"/>
      <c r="E51" s="37">
        <f>E11-E49</f>
        <v>5759.7228189550515</v>
      </c>
    </row>
    <row r="52" spans="1:6" ht="12.75" customHeight="1" x14ac:dyDescent="0.2">
      <c r="C52" s="175" t="s">
        <v>99</v>
      </c>
      <c r="D52" s="175"/>
      <c r="E52" s="37">
        <f>D11-E49</f>
        <v>-153190.49733900366</v>
      </c>
    </row>
  </sheetData>
  <mergeCells count="19">
    <mergeCell ref="C52:D52"/>
    <mergeCell ref="D13:D14"/>
    <mergeCell ref="E13:E14"/>
    <mergeCell ref="F13:F14"/>
    <mergeCell ref="C19:C20"/>
    <mergeCell ref="C22:C24"/>
    <mergeCell ref="C51:D51"/>
    <mergeCell ref="C13:C14"/>
    <mergeCell ref="A10:B10"/>
    <mergeCell ref="A11:B11"/>
    <mergeCell ref="A12:B12"/>
    <mergeCell ref="A13:A14"/>
    <mergeCell ref="B13:B14"/>
    <mergeCell ref="A9:B9"/>
    <mergeCell ref="A3:F3"/>
    <mergeCell ref="A4:F4"/>
    <mergeCell ref="A5:F5"/>
    <mergeCell ref="A7:B7"/>
    <mergeCell ref="A8:B8"/>
  </mergeCells>
  <printOptions horizontalCentered="1"/>
  <pageMargins left="0.78740157480314965" right="0.78740157480314965" top="0" bottom="0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37" zoomScaleNormal="100" workbookViewId="0">
      <selection activeCell="E52" sqref="E52"/>
    </sheetView>
  </sheetViews>
  <sheetFormatPr defaultRowHeight="15" x14ac:dyDescent="0.25"/>
  <cols>
    <col min="1" max="1" width="6.42578125" style="30" bestFit="1" customWidth="1"/>
    <col min="2" max="2" width="32.28515625" style="31" customWidth="1"/>
    <col min="3" max="3" width="24.42578125" style="32" customWidth="1"/>
    <col min="4" max="4" width="10.42578125" style="32" customWidth="1"/>
    <col min="5" max="5" width="13.85546875" style="9" customWidth="1"/>
    <col min="6" max="16384" width="9.140625" style="9"/>
  </cols>
  <sheetData>
    <row r="1" spans="1:5" s="1" customFormat="1" x14ac:dyDescent="0.2">
      <c r="A1" s="184" t="s">
        <v>30</v>
      </c>
      <c r="B1" s="184"/>
      <c r="C1" s="184"/>
      <c r="D1" s="184"/>
    </row>
    <row r="2" spans="1:5" s="4" customFormat="1" ht="12.75" x14ac:dyDescent="0.2">
      <c r="A2" s="2" t="s">
        <v>7</v>
      </c>
      <c r="B2" s="185" t="s">
        <v>31</v>
      </c>
      <c r="C2" s="186"/>
      <c r="D2" s="3" t="s">
        <v>32</v>
      </c>
      <c r="E2" s="3" t="s">
        <v>33</v>
      </c>
    </row>
    <row r="3" spans="1:5" x14ac:dyDescent="0.25">
      <c r="A3" s="5">
        <v>1</v>
      </c>
      <c r="B3" s="6" t="s">
        <v>34</v>
      </c>
      <c r="C3" s="7" t="s">
        <v>35</v>
      </c>
      <c r="D3" s="7"/>
      <c r="E3" s="8"/>
    </row>
    <row r="4" spans="1:5" x14ac:dyDescent="0.25">
      <c r="A4" s="5">
        <v>2</v>
      </c>
      <c r="B4" s="6" t="s">
        <v>36</v>
      </c>
      <c r="C4" s="10">
        <v>7</v>
      </c>
      <c r="D4" s="10"/>
      <c r="E4" s="8"/>
    </row>
    <row r="5" spans="1:5" x14ac:dyDescent="0.25">
      <c r="A5" s="5">
        <v>3</v>
      </c>
      <c r="B5" s="6" t="s">
        <v>37</v>
      </c>
      <c r="C5" s="10">
        <v>5</v>
      </c>
      <c r="D5" s="10"/>
      <c r="E5" s="8"/>
    </row>
    <row r="6" spans="1:5" ht="15" customHeight="1" x14ac:dyDescent="0.25">
      <c r="A6" s="5">
        <v>4</v>
      </c>
      <c r="B6" s="6" t="s">
        <v>38</v>
      </c>
      <c r="C6" s="10">
        <v>4</v>
      </c>
      <c r="D6" s="10"/>
      <c r="E6" s="8"/>
    </row>
    <row r="7" spans="1:5" ht="15" customHeight="1" x14ac:dyDescent="0.25">
      <c r="A7" s="5">
        <v>5</v>
      </c>
      <c r="B7" s="6" t="s">
        <v>39</v>
      </c>
      <c r="C7" s="10" t="s">
        <v>40</v>
      </c>
      <c r="D7" s="10"/>
      <c r="E7" s="8"/>
    </row>
    <row r="8" spans="1:5" ht="15" customHeight="1" x14ac:dyDescent="0.25">
      <c r="A8" s="5">
        <v>6</v>
      </c>
      <c r="B8" s="187" t="s">
        <v>157</v>
      </c>
      <c r="C8" s="188"/>
      <c r="D8" s="5" t="s">
        <v>41</v>
      </c>
      <c r="E8" s="8"/>
    </row>
    <row r="9" spans="1:5" x14ac:dyDescent="0.25">
      <c r="A9" s="182">
        <v>7</v>
      </c>
      <c r="B9" s="183" t="s">
        <v>42</v>
      </c>
      <c r="C9" s="11" t="s">
        <v>43</v>
      </c>
      <c r="D9" s="11" t="s">
        <v>44</v>
      </c>
      <c r="E9" s="10">
        <v>10</v>
      </c>
    </row>
    <row r="10" spans="1:5" x14ac:dyDescent="0.25">
      <c r="A10" s="182"/>
      <c r="B10" s="183"/>
      <c r="C10" s="11" t="s">
        <v>45</v>
      </c>
      <c r="D10" s="11" t="s">
        <v>46</v>
      </c>
      <c r="E10" s="10"/>
    </row>
    <row r="11" spans="1:5" x14ac:dyDescent="0.25">
      <c r="A11" s="182"/>
      <c r="B11" s="183"/>
      <c r="C11" s="11" t="s">
        <v>47</v>
      </c>
      <c r="D11" s="11" t="s">
        <v>41</v>
      </c>
      <c r="E11" s="10">
        <f>E9*600</f>
        <v>6000</v>
      </c>
    </row>
    <row r="12" spans="1:5" x14ac:dyDescent="0.25">
      <c r="A12" s="182">
        <v>8</v>
      </c>
      <c r="B12" s="183" t="s">
        <v>48</v>
      </c>
      <c r="C12" s="11" t="s">
        <v>49</v>
      </c>
      <c r="D12" s="11" t="s">
        <v>50</v>
      </c>
      <c r="E12" s="10">
        <v>58</v>
      </c>
    </row>
    <row r="13" spans="1:5" x14ac:dyDescent="0.25">
      <c r="A13" s="182"/>
      <c r="B13" s="183"/>
      <c r="C13" s="11" t="s">
        <v>47</v>
      </c>
      <c r="D13" s="11" t="s">
        <v>41</v>
      </c>
      <c r="E13" s="10">
        <f>E12*300</f>
        <v>17400</v>
      </c>
    </row>
    <row r="14" spans="1:5" ht="15" customHeight="1" x14ac:dyDescent="0.25">
      <c r="A14" s="182">
        <v>9</v>
      </c>
      <c r="B14" s="183" t="s">
        <v>51</v>
      </c>
      <c r="C14" s="11" t="s">
        <v>52</v>
      </c>
      <c r="D14" s="11" t="s">
        <v>46</v>
      </c>
      <c r="E14" s="10">
        <v>1</v>
      </c>
    </row>
    <row r="15" spans="1:5" x14ac:dyDescent="0.25">
      <c r="A15" s="182"/>
      <c r="B15" s="183"/>
      <c r="C15" s="11" t="s">
        <v>47</v>
      </c>
      <c r="D15" s="11" t="s">
        <v>41</v>
      </c>
      <c r="E15" s="10">
        <v>3000</v>
      </c>
    </row>
    <row r="16" spans="1:5" ht="15" customHeight="1" x14ac:dyDescent="0.25">
      <c r="A16" s="182">
        <v>10</v>
      </c>
      <c r="B16" s="183" t="s">
        <v>53</v>
      </c>
      <c r="C16" s="11" t="s">
        <v>54</v>
      </c>
      <c r="D16" s="11" t="s">
        <v>46</v>
      </c>
      <c r="E16" s="10"/>
    </row>
    <row r="17" spans="1:5" x14ac:dyDescent="0.25">
      <c r="A17" s="182"/>
      <c r="B17" s="183"/>
      <c r="C17" s="11" t="s">
        <v>47</v>
      </c>
      <c r="D17" s="11" t="s">
        <v>41</v>
      </c>
      <c r="E17" s="10"/>
    </row>
    <row r="18" spans="1:5" ht="15" customHeight="1" x14ac:dyDescent="0.25">
      <c r="A18" s="182">
        <v>12</v>
      </c>
      <c r="B18" s="183" t="s">
        <v>55</v>
      </c>
      <c r="C18" s="11" t="s">
        <v>56</v>
      </c>
      <c r="D18" s="11" t="s">
        <v>46</v>
      </c>
      <c r="E18" s="10"/>
    </row>
    <row r="19" spans="1:5" x14ac:dyDescent="0.25">
      <c r="A19" s="182"/>
      <c r="B19" s="183"/>
      <c r="C19" s="11" t="s">
        <v>57</v>
      </c>
      <c r="D19" s="11" t="s">
        <v>46</v>
      </c>
      <c r="E19" s="10"/>
    </row>
    <row r="20" spans="1:5" x14ac:dyDescent="0.25">
      <c r="A20" s="182"/>
      <c r="B20" s="183"/>
      <c r="C20" s="11" t="s">
        <v>58</v>
      </c>
      <c r="D20" s="11" t="s">
        <v>46</v>
      </c>
      <c r="E20" s="10"/>
    </row>
    <row r="21" spans="1:5" x14ac:dyDescent="0.25">
      <c r="A21" s="182"/>
      <c r="B21" s="183"/>
      <c r="C21" s="11" t="s">
        <v>47</v>
      </c>
      <c r="D21" s="11" t="s">
        <v>41</v>
      </c>
      <c r="E21" s="10"/>
    </row>
    <row r="22" spans="1:5" ht="15" customHeight="1" x14ac:dyDescent="0.25">
      <c r="A22" s="182">
        <v>13</v>
      </c>
      <c r="B22" s="183" t="s">
        <v>59</v>
      </c>
      <c r="C22" s="11" t="s">
        <v>60</v>
      </c>
      <c r="D22" s="11" t="s">
        <v>61</v>
      </c>
      <c r="E22" s="8"/>
    </row>
    <row r="23" spans="1:5" x14ac:dyDescent="0.25">
      <c r="A23" s="182"/>
      <c r="B23" s="183"/>
      <c r="C23" s="11" t="s">
        <v>62</v>
      </c>
      <c r="D23" s="11" t="s">
        <v>46</v>
      </c>
      <c r="E23" s="8"/>
    </row>
    <row r="24" spans="1:5" x14ac:dyDescent="0.25">
      <c r="A24" s="182"/>
      <c r="B24" s="183"/>
      <c r="C24" s="11" t="s">
        <v>63</v>
      </c>
      <c r="D24" s="11" t="s">
        <v>50</v>
      </c>
      <c r="E24" s="8"/>
    </row>
    <row r="25" spans="1:5" x14ac:dyDescent="0.25">
      <c r="A25" s="182"/>
      <c r="B25" s="183"/>
      <c r="C25" s="11" t="s">
        <v>47</v>
      </c>
      <c r="D25" s="11" t="s">
        <v>41</v>
      </c>
      <c r="E25" s="8"/>
    </row>
    <row r="26" spans="1:5" ht="15" customHeight="1" x14ac:dyDescent="0.25">
      <c r="A26" s="182">
        <v>14</v>
      </c>
      <c r="B26" s="183" t="s">
        <v>64</v>
      </c>
      <c r="C26" s="11" t="s">
        <v>65</v>
      </c>
      <c r="D26" s="11" t="s">
        <v>44</v>
      </c>
      <c r="E26" s="8"/>
    </row>
    <row r="27" spans="1:5" x14ac:dyDescent="0.25">
      <c r="A27" s="182"/>
      <c r="B27" s="183"/>
      <c r="C27" s="11" t="s">
        <v>66</v>
      </c>
      <c r="D27" s="11" t="s">
        <v>46</v>
      </c>
      <c r="E27" s="8"/>
    </row>
    <row r="28" spans="1:5" x14ac:dyDescent="0.25">
      <c r="A28" s="182"/>
      <c r="B28" s="183"/>
      <c r="C28" s="11" t="s">
        <v>67</v>
      </c>
      <c r="D28" s="11" t="s">
        <v>41</v>
      </c>
      <c r="E28" s="8"/>
    </row>
    <row r="29" spans="1:5" ht="15" customHeight="1" x14ac:dyDescent="0.25">
      <c r="A29" s="5">
        <v>15</v>
      </c>
      <c r="B29" s="189" t="s">
        <v>68</v>
      </c>
      <c r="C29" s="190"/>
      <c r="D29" s="10" t="s">
        <v>41</v>
      </c>
      <c r="E29" s="10">
        <f>E11+E13+E15+E17+E21+E25+E28</f>
        <v>26400</v>
      </c>
    </row>
    <row r="30" spans="1:5" ht="15" customHeight="1" x14ac:dyDescent="0.25">
      <c r="A30" s="182">
        <v>16</v>
      </c>
      <c r="B30" s="183" t="s">
        <v>69</v>
      </c>
      <c r="C30" s="12" t="s">
        <v>70</v>
      </c>
      <c r="D30" s="12" t="s">
        <v>46</v>
      </c>
      <c r="E30" s="10">
        <v>2</v>
      </c>
    </row>
    <row r="31" spans="1:5" x14ac:dyDescent="0.25">
      <c r="A31" s="182"/>
      <c r="B31" s="183"/>
      <c r="C31" s="12" t="s">
        <v>71</v>
      </c>
      <c r="D31" s="12" t="s">
        <v>46</v>
      </c>
      <c r="E31" s="10">
        <v>1</v>
      </c>
    </row>
    <row r="32" spans="1:5" x14ac:dyDescent="0.25">
      <c r="A32" s="182"/>
      <c r="B32" s="183"/>
      <c r="C32" s="13" t="s">
        <v>72</v>
      </c>
      <c r="D32" s="13" t="s">
        <v>50</v>
      </c>
      <c r="E32" s="10"/>
    </row>
    <row r="33" spans="1:5" x14ac:dyDescent="0.25">
      <c r="A33" s="182"/>
      <c r="B33" s="183"/>
      <c r="C33" s="12" t="s">
        <v>73</v>
      </c>
      <c r="D33" s="12" t="s">
        <v>46</v>
      </c>
      <c r="E33" s="10">
        <v>1</v>
      </c>
    </row>
    <row r="34" spans="1:5" x14ac:dyDescent="0.25">
      <c r="A34" s="182"/>
      <c r="B34" s="183"/>
      <c r="C34" s="12" t="s">
        <v>74</v>
      </c>
      <c r="D34" s="12" t="s">
        <v>46</v>
      </c>
      <c r="E34" s="10">
        <v>5</v>
      </c>
    </row>
    <row r="35" spans="1:5" x14ac:dyDescent="0.25">
      <c r="A35" s="182"/>
      <c r="B35" s="183"/>
      <c r="C35" s="12" t="s">
        <v>75</v>
      </c>
      <c r="D35" s="12" t="s">
        <v>46</v>
      </c>
      <c r="E35" s="10">
        <v>5</v>
      </c>
    </row>
    <row r="36" spans="1:5" x14ac:dyDescent="0.25">
      <c r="A36" s="182"/>
      <c r="B36" s="183"/>
      <c r="C36" s="11" t="s">
        <v>76</v>
      </c>
      <c r="D36" s="11" t="s">
        <v>50</v>
      </c>
      <c r="E36" s="10"/>
    </row>
    <row r="37" spans="1:5" x14ac:dyDescent="0.25">
      <c r="A37" s="182"/>
      <c r="B37" s="183"/>
      <c r="C37" s="11" t="s">
        <v>77</v>
      </c>
      <c r="D37" s="11" t="s">
        <v>50</v>
      </c>
      <c r="E37" s="10"/>
    </row>
    <row r="38" spans="1:5" x14ac:dyDescent="0.25">
      <c r="A38" s="182"/>
      <c r="B38" s="183"/>
      <c r="C38" s="11" t="s">
        <v>47</v>
      </c>
      <c r="D38" s="11" t="s">
        <v>41</v>
      </c>
      <c r="E38" s="10">
        <v>26077</v>
      </c>
    </row>
    <row r="39" spans="1:5" x14ac:dyDescent="0.25">
      <c r="A39" s="182">
        <v>17</v>
      </c>
      <c r="B39" s="183" t="s">
        <v>78</v>
      </c>
      <c r="C39" s="11" t="s">
        <v>79</v>
      </c>
      <c r="D39" s="11" t="s">
        <v>46</v>
      </c>
      <c r="E39" s="10"/>
    </row>
    <row r="40" spans="1:5" x14ac:dyDescent="0.25">
      <c r="A40" s="182"/>
      <c r="B40" s="183"/>
      <c r="C40" s="12" t="s">
        <v>75</v>
      </c>
      <c r="D40" s="12" t="s">
        <v>46</v>
      </c>
      <c r="E40" s="10"/>
    </row>
    <row r="41" spans="1:5" x14ac:dyDescent="0.25">
      <c r="A41" s="182"/>
      <c r="B41" s="183"/>
      <c r="C41" s="11" t="s">
        <v>76</v>
      </c>
      <c r="D41" s="11" t="s">
        <v>50</v>
      </c>
      <c r="E41" s="10"/>
    </row>
    <row r="42" spans="1:5" x14ac:dyDescent="0.25">
      <c r="A42" s="182"/>
      <c r="B42" s="183"/>
      <c r="C42" s="11" t="s">
        <v>47</v>
      </c>
      <c r="D42" s="11" t="s">
        <v>41</v>
      </c>
      <c r="E42" s="10">
        <v>5700</v>
      </c>
    </row>
    <row r="43" spans="1:5" x14ac:dyDescent="0.25">
      <c r="A43" s="182">
        <v>18</v>
      </c>
      <c r="B43" s="183" t="s">
        <v>80</v>
      </c>
      <c r="C43" s="11" t="s">
        <v>81</v>
      </c>
      <c r="D43" s="11" t="s">
        <v>46</v>
      </c>
      <c r="E43" s="10"/>
    </row>
    <row r="44" spans="1:5" x14ac:dyDescent="0.25">
      <c r="A44" s="182"/>
      <c r="B44" s="183"/>
      <c r="C44" s="14" t="s">
        <v>82</v>
      </c>
      <c r="D44" s="14" t="s">
        <v>50</v>
      </c>
      <c r="E44" s="10"/>
    </row>
    <row r="45" spans="1:5" x14ac:dyDescent="0.25">
      <c r="A45" s="182"/>
      <c r="B45" s="183"/>
      <c r="C45" s="11" t="s">
        <v>47</v>
      </c>
      <c r="D45" s="11" t="s">
        <v>41</v>
      </c>
      <c r="E45" s="10"/>
    </row>
    <row r="46" spans="1:5" ht="15" customHeight="1" x14ac:dyDescent="0.25">
      <c r="A46" s="182">
        <v>19</v>
      </c>
      <c r="B46" s="183" t="s">
        <v>83</v>
      </c>
      <c r="C46" s="14" t="s">
        <v>84</v>
      </c>
      <c r="D46" s="14" t="s">
        <v>46</v>
      </c>
      <c r="E46" s="10">
        <v>12</v>
      </c>
    </row>
    <row r="47" spans="1:5" x14ac:dyDescent="0.25">
      <c r="A47" s="182"/>
      <c r="B47" s="183"/>
      <c r="C47" s="14" t="s">
        <v>82</v>
      </c>
      <c r="D47" s="14" t="s">
        <v>50</v>
      </c>
      <c r="E47" s="10">
        <v>13</v>
      </c>
    </row>
    <row r="48" spans="1:5" x14ac:dyDescent="0.25">
      <c r="A48" s="182"/>
      <c r="B48" s="183"/>
      <c r="C48" s="11" t="s">
        <v>47</v>
      </c>
      <c r="D48" s="11" t="s">
        <v>41</v>
      </c>
      <c r="E48" s="10">
        <v>21940</v>
      </c>
    </row>
    <row r="49" spans="1:10" ht="26.25" customHeight="1" x14ac:dyDescent="0.25">
      <c r="A49" s="5"/>
      <c r="B49" s="192" t="s">
        <v>85</v>
      </c>
      <c r="C49" s="193"/>
      <c r="D49" s="15" t="s">
        <v>41</v>
      </c>
      <c r="E49" s="16">
        <v>12331</v>
      </c>
    </row>
    <row r="50" spans="1:10" ht="15" customHeight="1" x14ac:dyDescent="0.25">
      <c r="A50" s="5">
        <v>20</v>
      </c>
      <c r="B50" s="194" t="s">
        <v>86</v>
      </c>
      <c r="C50" s="195"/>
      <c r="D50" s="11" t="s">
        <v>41</v>
      </c>
      <c r="E50" s="16">
        <v>30828</v>
      </c>
    </row>
    <row r="51" spans="1:10" ht="15" customHeight="1" x14ac:dyDescent="0.25">
      <c r="A51" s="5">
        <v>21</v>
      </c>
      <c r="B51" s="196" t="s">
        <v>87</v>
      </c>
      <c r="C51" s="197"/>
      <c r="D51" s="17" t="s">
        <v>41</v>
      </c>
      <c r="E51" s="18">
        <f>E50+E48+E42+E38+E49</f>
        <v>96876</v>
      </c>
    </row>
    <row r="52" spans="1:10" ht="15" customHeight="1" x14ac:dyDescent="0.25">
      <c r="A52" s="5">
        <v>22</v>
      </c>
      <c r="B52" s="196" t="s">
        <v>88</v>
      </c>
      <c r="C52" s="197"/>
      <c r="D52" s="17" t="s">
        <v>41</v>
      </c>
      <c r="E52" s="16">
        <f>E51+E29</f>
        <v>123276</v>
      </c>
    </row>
    <row r="53" spans="1:10" ht="15" customHeight="1" x14ac:dyDescent="0.25">
      <c r="A53" s="5">
        <v>23</v>
      </c>
      <c r="B53" s="196" t="s">
        <v>89</v>
      </c>
      <c r="C53" s="197"/>
      <c r="D53" s="17" t="s">
        <v>41</v>
      </c>
      <c r="E53" s="16">
        <v>123313</v>
      </c>
    </row>
    <row r="56" spans="1:10" x14ac:dyDescent="0.25">
      <c r="A56" s="19"/>
      <c r="B56" s="198" t="s">
        <v>90</v>
      </c>
      <c r="C56" s="198"/>
      <c r="D56" s="20"/>
      <c r="E56" s="21"/>
      <c r="F56" s="22"/>
      <c r="G56" s="22"/>
      <c r="H56" s="22"/>
      <c r="I56" s="22"/>
      <c r="J56" s="22"/>
    </row>
    <row r="57" spans="1:10" x14ac:dyDescent="0.25">
      <c r="A57" s="19"/>
      <c r="B57" s="23" t="s">
        <v>91</v>
      </c>
      <c r="C57" s="24"/>
      <c r="D57" s="25" t="s">
        <v>92</v>
      </c>
      <c r="E57" s="21"/>
      <c r="F57" s="22"/>
      <c r="G57" s="22"/>
      <c r="H57" s="22"/>
      <c r="I57" s="22"/>
      <c r="J57" s="22"/>
    </row>
    <row r="58" spans="1:10" x14ac:dyDescent="0.25">
      <c r="A58" s="19"/>
      <c r="B58" s="23" t="s">
        <v>93</v>
      </c>
      <c r="C58" s="23"/>
      <c r="D58" s="20"/>
      <c r="E58" s="21"/>
      <c r="F58" s="22"/>
      <c r="G58" s="22"/>
      <c r="H58" s="22"/>
      <c r="I58" s="22"/>
      <c r="J58" s="22"/>
    </row>
    <row r="59" spans="1:10" x14ac:dyDescent="0.25">
      <c r="A59" s="19"/>
      <c r="B59" s="191" t="s">
        <v>94</v>
      </c>
      <c r="C59" s="191"/>
      <c r="D59" s="26"/>
      <c r="E59" s="21"/>
      <c r="F59" s="22"/>
      <c r="G59" s="22"/>
      <c r="H59" s="22"/>
      <c r="I59" s="22"/>
      <c r="J59" s="22"/>
    </row>
    <row r="60" spans="1:10" x14ac:dyDescent="0.25">
      <c r="A60" s="19"/>
      <c r="B60" s="27" t="s">
        <v>95</v>
      </c>
      <c r="C60" s="28"/>
      <c r="D60" s="26"/>
      <c r="E60" s="21"/>
      <c r="F60" s="22"/>
      <c r="G60" s="22"/>
      <c r="H60" s="22"/>
      <c r="I60" s="22"/>
      <c r="J60" s="22"/>
    </row>
    <row r="61" spans="1:10" x14ac:dyDescent="0.25">
      <c r="A61" s="19"/>
      <c r="B61" s="29" t="s">
        <v>95</v>
      </c>
      <c r="C61" s="28"/>
      <c r="D61" s="26"/>
      <c r="E61" s="21"/>
      <c r="F61" s="22"/>
      <c r="G61" s="22"/>
      <c r="H61" s="22"/>
      <c r="I61" s="22"/>
      <c r="J61" s="22"/>
    </row>
    <row r="62" spans="1:10" x14ac:dyDescent="0.25">
      <c r="A62" s="19"/>
      <c r="B62" s="29" t="s">
        <v>96</v>
      </c>
      <c r="C62" s="28"/>
      <c r="D62" s="26"/>
      <c r="E62" s="21"/>
      <c r="F62" s="22"/>
      <c r="G62" s="22"/>
      <c r="H62" s="22"/>
      <c r="I62" s="22"/>
      <c r="J62" s="22"/>
    </row>
  </sheetData>
  <mergeCells count="33">
    <mergeCell ref="B59:C59"/>
    <mergeCell ref="B49:C49"/>
    <mergeCell ref="B50:C50"/>
    <mergeCell ref="B51:C51"/>
    <mergeCell ref="B52:C52"/>
    <mergeCell ref="B53:C53"/>
    <mergeCell ref="B56:C56"/>
    <mergeCell ref="A39:A42"/>
    <mergeCell ref="B39:B42"/>
    <mergeCell ref="A43:A45"/>
    <mergeCell ref="B43:B45"/>
    <mergeCell ref="A46:A48"/>
    <mergeCell ref="B46:B48"/>
    <mergeCell ref="A30:A38"/>
    <mergeCell ref="B30:B38"/>
    <mergeCell ref="A14:A15"/>
    <mergeCell ref="B14:B15"/>
    <mergeCell ref="A16:A17"/>
    <mergeCell ref="B16:B17"/>
    <mergeCell ref="A18:A21"/>
    <mergeCell ref="B18:B21"/>
    <mergeCell ref="A22:A25"/>
    <mergeCell ref="B22:B25"/>
    <mergeCell ref="A26:A28"/>
    <mergeCell ref="B26:B28"/>
    <mergeCell ref="B29:C29"/>
    <mergeCell ref="A12:A13"/>
    <mergeCell ref="B12:B13"/>
    <mergeCell ref="A1:D1"/>
    <mergeCell ref="B2:C2"/>
    <mergeCell ref="B8:C8"/>
    <mergeCell ref="A9:A11"/>
    <mergeCell ref="B9:B11"/>
  </mergeCells>
  <printOptions horizontalCentered="1"/>
  <pageMargins left="0.31496062992125984" right="0.31496062992125984" top="0.35433070866141736" bottom="0.35433070866141736" header="0.31496062992125984" footer="0.31496062992125984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65"/>
  <sheetViews>
    <sheetView topLeftCell="B25" workbookViewId="0">
      <selection activeCell="E61" sqref="E61"/>
    </sheetView>
  </sheetViews>
  <sheetFormatPr defaultRowHeight="15" x14ac:dyDescent="0.25"/>
  <cols>
    <col min="1" max="1" width="6.42578125" style="30" bestFit="1" customWidth="1"/>
    <col min="2" max="2" width="32.28515625" style="31" customWidth="1"/>
    <col min="3" max="3" width="24.42578125" style="32" customWidth="1"/>
    <col min="4" max="4" width="10.42578125" style="32" customWidth="1"/>
    <col min="5" max="5" width="12.7109375" style="9" customWidth="1"/>
    <col min="6" max="16384" width="9.140625" style="9"/>
  </cols>
  <sheetData>
    <row r="1" spans="1:5" x14ac:dyDescent="0.25">
      <c r="C1" s="199" t="s">
        <v>100</v>
      </c>
      <c r="D1" s="199"/>
      <c r="E1" s="199"/>
    </row>
    <row r="2" spans="1:5" x14ac:dyDescent="0.25">
      <c r="C2" s="199" t="s">
        <v>101</v>
      </c>
      <c r="D2" s="199"/>
      <c r="E2" s="199"/>
    </row>
    <row r="3" spans="1:5" x14ac:dyDescent="0.25">
      <c r="C3" s="199" t="s">
        <v>102</v>
      </c>
      <c r="D3" s="199"/>
      <c r="E3" s="199"/>
    </row>
    <row r="4" spans="1:5" x14ac:dyDescent="0.25">
      <c r="C4" s="199" t="s">
        <v>103</v>
      </c>
      <c r="D4" s="199"/>
      <c r="E4" s="199"/>
    </row>
    <row r="5" spans="1:5" s="1" customFormat="1" x14ac:dyDescent="0.2">
      <c r="A5" s="184" t="s">
        <v>104</v>
      </c>
      <c r="B5" s="184"/>
      <c r="C5" s="184"/>
      <c r="D5" s="184"/>
    </row>
    <row r="6" spans="1:5" s="4" customFormat="1" ht="12.75" x14ac:dyDescent="0.2">
      <c r="A6" s="65" t="s">
        <v>7</v>
      </c>
      <c r="B6" s="185" t="s">
        <v>31</v>
      </c>
      <c r="C6" s="200"/>
      <c r="D6" s="66" t="s">
        <v>32</v>
      </c>
      <c r="E6" s="3" t="s">
        <v>105</v>
      </c>
    </row>
    <row r="7" spans="1:5" x14ac:dyDescent="0.25">
      <c r="A7" s="5">
        <v>1</v>
      </c>
      <c r="B7" s="6" t="s">
        <v>34</v>
      </c>
      <c r="C7" s="7" t="s">
        <v>35</v>
      </c>
      <c r="D7" s="7"/>
      <c r="E7" s="8"/>
    </row>
    <row r="8" spans="1:5" x14ac:dyDescent="0.25">
      <c r="A8" s="5">
        <v>2</v>
      </c>
      <c r="B8" s="6" t="s">
        <v>36</v>
      </c>
      <c r="C8" s="10">
        <v>7</v>
      </c>
      <c r="D8" s="10"/>
      <c r="E8" s="8"/>
    </row>
    <row r="9" spans="1:5" x14ac:dyDescent="0.25">
      <c r="A9" s="5">
        <v>3</v>
      </c>
      <c r="B9" s="6" t="s">
        <v>37</v>
      </c>
      <c r="C9" s="10">
        <v>5</v>
      </c>
      <c r="D9" s="10"/>
      <c r="E9" s="8"/>
    </row>
    <row r="10" spans="1:5" ht="15" customHeight="1" x14ac:dyDescent="0.25">
      <c r="A10" s="5">
        <v>4</v>
      </c>
      <c r="B10" s="6" t="s">
        <v>38</v>
      </c>
      <c r="C10" s="10">
        <v>4</v>
      </c>
      <c r="D10" s="10"/>
      <c r="E10" s="8"/>
    </row>
    <row r="11" spans="1:5" ht="15" customHeight="1" x14ac:dyDescent="0.25">
      <c r="A11" s="5">
        <v>5</v>
      </c>
      <c r="B11" s="6" t="s">
        <v>39</v>
      </c>
      <c r="C11" s="10" t="s">
        <v>40</v>
      </c>
      <c r="D11" s="10"/>
      <c r="E11" s="8"/>
    </row>
    <row r="12" spans="1:5" ht="15" customHeight="1" x14ac:dyDescent="0.25">
      <c r="A12" s="5">
        <v>6</v>
      </c>
      <c r="B12" s="187" t="s">
        <v>158</v>
      </c>
      <c r="C12" s="188"/>
      <c r="D12" s="5" t="s">
        <v>41</v>
      </c>
      <c r="E12" s="8"/>
    </row>
    <row r="13" spans="1:5" x14ac:dyDescent="0.25">
      <c r="A13" s="182">
        <v>7</v>
      </c>
      <c r="B13" s="183" t="s">
        <v>42</v>
      </c>
      <c r="C13" s="11" t="s">
        <v>43</v>
      </c>
      <c r="D13" s="11" t="s">
        <v>44</v>
      </c>
      <c r="E13" s="67"/>
    </row>
    <row r="14" spans="1:5" x14ac:dyDescent="0.25">
      <c r="A14" s="182"/>
      <c r="B14" s="183"/>
      <c r="C14" s="11" t="s">
        <v>45</v>
      </c>
      <c r="D14" s="11" t="s">
        <v>46</v>
      </c>
      <c r="E14" s="67"/>
    </row>
    <row r="15" spans="1:5" x14ac:dyDescent="0.25">
      <c r="A15" s="182"/>
      <c r="B15" s="183"/>
      <c r="C15" s="11" t="s">
        <v>47</v>
      </c>
      <c r="D15" s="11" t="s">
        <v>41</v>
      </c>
      <c r="E15" s="67"/>
    </row>
    <row r="16" spans="1:5" x14ac:dyDescent="0.25">
      <c r="A16" s="182">
        <v>8</v>
      </c>
      <c r="B16" s="183" t="s">
        <v>48</v>
      </c>
      <c r="C16" s="11" t="s">
        <v>49</v>
      </c>
      <c r="D16" s="11" t="s">
        <v>50</v>
      </c>
      <c r="E16" s="67">
        <f>[3]швы!$R$8</f>
        <v>0</v>
      </c>
    </row>
    <row r="17" spans="1:5" x14ac:dyDescent="0.25">
      <c r="A17" s="182"/>
      <c r="B17" s="183"/>
      <c r="C17" s="11" t="s">
        <v>47</v>
      </c>
      <c r="D17" s="11" t="s">
        <v>41</v>
      </c>
      <c r="E17" s="67"/>
    </row>
    <row r="18" spans="1:5" ht="15" customHeight="1" x14ac:dyDescent="0.25">
      <c r="A18" s="182">
        <v>9</v>
      </c>
      <c r="B18" s="183" t="s">
        <v>51</v>
      </c>
      <c r="C18" s="11" t="s">
        <v>52</v>
      </c>
      <c r="D18" s="11" t="s">
        <v>46</v>
      </c>
      <c r="E18" s="67"/>
    </row>
    <row r="19" spans="1:5" x14ac:dyDescent="0.25">
      <c r="A19" s="182"/>
      <c r="B19" s="183"/>
      <c r="C19" s="11" t="s">
        <v>47</v>
      </c>
      <c r="D19" s="11" t="s">
        <v>41</v>
      </c>
      <c r="E19" s="67"/>
    </row>
    <row r="20" spans="1:5" ht="15" customHeight="1" x14ac:dyDescent="0.25">
      <c r="A20" s="182">
        <v>10</v>
      </c>
      <c r="B20" s="183" t="s">
        <v>53</v>
      </c>
      <c r="C20" s="11" t="s">
        <v>54</v>
      </c>
      <c r="D20" s="11" t="s">
        <v>46</v>
      </c>
      <c r="E20" s="67"/>
    </row>
    <row r="21" spans="1:5" x14ac:dyDescent="0.25">
      <c r="A21" s="182"/>
      <c r="B21" s="183"/>
      <c r="C21" s="11" t="s">
        <v>47</v>
      </c>
      <c r="D21" s="11" t="s">
        <v>41</v>
      </c>
      <c r="E21" s="67"/>
    </row>
    <row r="22" spans="1:5" ht="15" customHeight="1" x14ac:dyDescent="0.25">
      <c r="A22" s="182">
        <v>12</v>
      </c>
      <c r="B22" s="183" t="s">
        <v>55</v>
      </c>
      <c r="C22" s="11" t="s">
        <v>106</v>
      </c>
      <c r="D22" s="11" t="s">
        <v>46</v>
      </c>
      <c r="E22" s="67">
        <v>8</v>
      </c>
    </row>
    <row r="23" spans="1:5" x14ac:dyDescent="0.25">
      <c r="A23" s="182"/>
      <c r="B23" s="183"/>
      <c r="C23" s="11" t="s">
        <v>57</v>
      </c>
      <c r="D23" s="11" t="s">
        <v>46</v>
      </c>
      <c r="E23" s="67"/>
    </row>
    <row r="24" spans="1:5" x14ac:dyDescent="0.25">
      <c r="A24" s="182"/>
      <c r="B24" s="183"/>
      <c r="C24" s="11" t="s">
        <v>58</v>
      </c>
      <c r="D24" s="11" t="s">
        <v>46</v>
      </c>
      <c r="E24" s="67"/>
    </row>
    <row r="25" spans="1:5" x14ac:dyDescent="0.25">
      <c r="A25" s="182"/>
      <c r="B25" s="183"/>
      <c r="C25" s="11" t="s">
        <v>47</v>
      </c>
      <c r="D25" s="11" t="s">
        <v>41</v>
      </c>
      <c r="E25" s="67">
        <f>39382</f>
        <v>39382</v>
      </c>
    </row>
    <row r="26" spans="1:5" ht="15" customHeight="1" x14ac:dyDescent="0.25">
      <c r="A26" s="182">
        <v>13</v>
      </c>
      <c r="B26" s="183" t="s">
        <v>59</v>
      </c>
      <c r="C26" s="11" t="s">
        <v>60</v>
      </c>
      <c r="D26" s="11" t="s">
        <v>61</v>
      </c>
      <c r="E26" s="67"/>
    </row>
    <row r="27" spans="1:5" x14ac:dyDescent="0.25">
      <c r="A27" s="182"/>
      <c r="B27" s="183"/>
      <c r="C27" s="11" t="s">
        <v>62</v>
      </c>
      <c r="D27" s="11" t="s">
        <v>46</v>
      </c>
      <c r="E27" s="67"/>
    </row>
    <row r="28" spans="1:5" x14ac:dyDescent="0.25">
      <c r="A28" s="182"/>
      <c r="B28" s="183"/>
      <c r="C28" s="11" t="s">
        <v>63</v>
      </c>
      <c r="D28" s="11" t="s">
        <v>50</v>
      </c>
      <c r="E28" s="67"/>
    </row>
    <row r="29" spans="1:5" x14ac:dyDescent="0.25">
      <c r="A29" s="182"/>
      <c r="B29" s="183"/>
      <c r="C29" s="11" t="s">
        <v>47</v>
      </c>
      <c r="D29" s="11" t="s">
        <v>41</v>
      </c>
      <c r="E29" s="67"/>
    </row>
    <row r="30" spans="1:5" ht="15" customHeight="1" x14ac:dyDescent="0.25">
      <c r="A30" s="182">
        <v>14</v>
      </c>
      <c r="B30" s="183" t="s">
        <v>64</v>
      </c>
      <c r="C30" s="11" t="s">
        <v>65</v>
      </c>
      <c r="D30" s="11" t="s">
        <v>44</v>
      </c>
      <c r="E30" s="67"/>
    </row>
    <row r="31" spans="1:5" x14ac:dyDescent="0.25">
      <c r="A31" s="182"/>
      <c r="B31" s="183"/>
      <c r="C31" s="11" t="s">
        <v>66</v>
      </c>
      <c r="D31" s="11" t="s">
        <v>46</v>
      </c>
      <c r="E31" s="67"/>
    </row>
    <row r="32" spans="1:5" x14ac:dyDescent="0.25">
      <c r="A32" s="182"/>
      <c r="B32" s="183"/>
      <c r="C32" s="11" t="s">
        <v>67</v>
      </c>
      <c r="D32" s="11" t="s">
        <v>41</v>
      </c>
      <c r="E32" s="67"/>
    </row>
    <row r="33" spans="1:5" ht="15" customHeight="1" x14ac:dyDescent="0.25">
      <c r="A33" s="5">
        <v>15</v>
      </c>
      <c r="B33" s="189" t="s">
        <v>68</v>
      </c>
      <c r="C33" s="190"/>
      <c r="D33" s="10" t="s">
        <v>41</v>
      </c>
      <c r="E33" s="67">
        <f>E15+E17+E19+E21+E25+E29+E32</f>
        <v>39382</v>
      </c>
    </row>
    <row r="34" spans="1:5" ht="15" customHeight="1" x14ac:dyDescent="0.25">
      <c r="A34" s="182">
        <v>16</v>
      </c>
      <c r="B34" s="183" t="s">
        <v>69</v>
      </c>
      <c r="C34" s="12" t="s">
        <v>70</v>
      </c>
      <c r="D34" s="12" t="s">
        <v>46</v>
      </c>
      <c r="E34" s="67"/>
    </row>
    <row r="35" spans="1:5" x14ac:dyDescent="0.25">
      <c r="A35" s="182"/>
      <c r="B35" s="183"/>
      <c r="C35" s="12" t="s">
        <v>71</v>
      </c>
      <c r="D35" s="12" t="s">
        <v>46</v>
      </c>
      <c r="E35" s="67"/>
    </row>
    <row r="36" spans="1:5" x14ac:dyDescent="0.25">
      <c r="A36" s="182"/>
      <c r="B36" s="183"/>
      <c r="C36" s="13" t="s">
        <v>72</v>
      </c>
      <c r="D36" s="13" t="s">
        <v>50</v>
      </c>
      <c r="E36" s="67"/>
    </row>
    <row r="37" spans="1:5" x14ac:dyDescent="0.25">
      <c r="A37" s="182"/>
      <c r="B37" s="183"/>
      <c r="C37" s="12" t="s">
        <v>73</v>
      </c>
      <c r="D37" s="12" t="s">
        <v>46</v>
      </c>
      <c r="E37" s="67"/>
    </row>
    <row r="38" spans="1:5" x14ac:dyDescent="0.25">
      <c r="A38" s="182"/>
      <c r="B38" s="183"/>
      <c r="C38" s="12" t="s">
        <v>74</v>
      </c>
      <c r="D38" s="12" t="s">
        <v>46</v>
      </c>
      <c r="E38" s="67"/>
    </row>
    <row r="39" spans="1:5" x14ac:dyDescent="0.25">
      <c r="A39" s="182"/>
      <c r="B39" s="183"/>
      <c r="C39" s="12" t="s">
        <v>75</v>
      </c>
      <c r="D39" s="12" t="s">
        <v>46</v>
      </c>
      <c r="E39" s="67"/>
    </row>
    <row r="40" spans="1:5" x14ac:dyDescent="0.25">
      <c r="A40" s="182"/>
      <c r="B40" s="183"/>
      <c r="C40" s="11" t="s">
        <v>76</v>
      </c>
      <c r="D40" s="11" t="s">
        <v>50</v>
      </c>
      <c r="E40" s="67"/>
    </row>
    <row r="41" spans="1:5" x14ac:dyDescent="0.25">
      <c r="A41" s="182"/>
      <c r="B41" s="183"/>
      <c r="C41" s="11" t="s">
        <v>77</v>
      </c>
      <c r="D41" s="11" t="s">
        <v>50</v>
      </c>
      <c r="E41" s="67"/>
    </row>
    <row r="42" spans="1:5" x14ac:dyDescent="0.25">
      <c r="A42" s="182"/>
      <c r="B42" s="183"/>
      <c r="C42" s="11" t="s">
        <v>47</v>
      </c>
      <c r="D42" s="11" t="s">
        <v>41</v>
      </c>
      <c r="E42" s="67"/>
    </row>
    <row r="43" spans="1:5" x14ac:dyDescent="0.25">
      <c r="A43" s="182">
        <v>17</v>
      </c>
      <c r="B43" s="183" t="s">
        <v>78</v>
      </c>
      <c r="C43" s="11" t="s">
        <v>79</v>
      </c>
      <c r="D43" s="11" t="s">
        <v>46</v>
      </c>
      <c r="E43" s="67"/>
    </row>
    <row r="44" spans="1:5" x14ac:dyDescent="0.25">
      <c r="A44" s="182"/>
      <c r="B44" s="183"/>
      <c r="C44" s="12" t="s">
        <v>75</v>
      </c>
      <c r="D44" s="12" t="s">
        <v>46</v>
      </c>
      <c r="E44" s="67"/>
    </row>
    <row r="45" spans="1:5" x14ac:dyDescent="0.25">
      <c r="A45" s="182"/>
      <c r="B45" s="183"/>
      <c r="C45" s="11" t="s">
        <v>107</v>
      </c>
      <c r="D45" s="11" t="s">
        <v>50</v>
      </c>
      <c r="E45" s="67">
        <f>63+27</f>
        <v>90</v>
      </c>
    </row>
    <row r="46" spans="1:5" x14ac:dyDescent="0.25">
      <c r="A46" s="182"/>
      <c r="B46" s="183"/>
      <c r="C46" s="11" t="s">
        <v>47</v>
      </c>
      <c r="D46" s="11" t="s">
        <v>41</v>
      </c>
      <c r="E46" s="67">
        <v>70000</v>
      </c>
    </row>
    <row r="47" spans="1:5" x14ac:dyDescent="0.25">
      <c r="A47" s="182">
        <v>18</v>
      </c>
      <c r="B47" s="183" t="s">
        <v>80</v>
      </c>
      <c r="C47" s="11" t="s">
        <v>81</v>
      </c>
      <c r="D47" s="11" t="s">
        <v>46</v>
      </c>
      <c r="E47" s="67"/>
    </row>
    <row r="48" spans="1:5" x14ac:dyDescent="0.25">
      <c r="A48" s="182"/>
      <c r="B48" s="183"/>
      <c r="C48" s="14" t="s">
        <v>82</v>
      </c>
      <c r="D48" s="14" t="s">
        <v>50</v>
      </c>
      <c r="E48" s="67">
        <v>26</v>
      </c>
    </row>
    <row r="49" spans="1:5" x14ac:dyDescent="0.25">
      <c r="A49" s="182"/>
      <c r="B49" s="183"/>
      <c r="C49" s="11" t="s">
        <v>47</v>
      </c>
      <c r="D49" s="11" t="s">
        <v>41</v>
      </c>
      <c r="E49" s="67">
        <f>E48*550</f>
        <v>14300</v>
      </c>
    </row>
    <row r="50" spans="1:5" ht="15" customHeight="1" x14ac:dyDescent="0.25">
      <c r="A50" s="182">
        <v>19</v>
      </c>
      <c r="B50" s="183" t="s">
        <v>83</v>
      </c>
      <c r="C50" s="14" t="s">
        <v>84</v>
      </c>
      <c r="D50" s="14" t="s">
        <v>46</v>
      </c>
      <c r="E50" s="67"/>
    </row>
    <row r="51" spans="1:5" x14ac:dyDescent="0.25">
      <c r="A51" s="182"/>
      <c r="B51" s="183"/>
      <c r="C51" s="14" t="s">
        <v>82</v>
      </c>
      <c r="D51" s="14" t="s">
        <v>50</v>
      </c>
      <c r="E51" s="67"/>
    </row>
    <row r="52" spans="1:5" x14ac:dyDescent="0.25">
      <c r="A52" s="182"/>
      <c r="B52" s="183"/>
      <c r="C52" s="11" t="s">
        <v>47</v>
      </c>
      <c r="D52" s="11" t="s">
        <v>41</v>
      </c>
      <c r="E52" s="67"/>
    </row>
    <row r="53" spans="1:5" ht="26.25" customHeight="1" x14ac:dyDescent="0.25">
      <c r="A53" s="5"/>
      <c r="B53" s="192" t="s">
        <v>85</v>
      </c>
      <c r="C53" s="193"/>
      <c r="D53" s="15" t="s">
        <v>41</v>
      </c>
      <c r="E53" s="67">
        <f>E57*0.1</f>
        <v>14770.5</v>
      </c>
    </row>
    <row r="54" spans="1:5" ht="15" customHeight="1" x14ac:dyDescent="0.25">
      <c r="A54" s="5">
        <v>20</v>
      </c>
      <c r="B54" s="194" t="s">
        <v>86</v>
      </c>
      <c r="C54" s="195"/>
      <c r="D54" s="11" t="s">
        <v>41</v>
      </c>
      <c r="E54" s="67">
        <f>E57*0.25</f>
        <v>36926.25</v>
      </c>
    </row>
    <row r="55" spans="1:5" ht="15" customHeight="1" x14ac:dyDescent="0.25">
      <c r="A55" s="5">
        <v>21</v>
      </c>
      <c r="B55" s="196" t="s">
        <v>87</v>
      </c>
      <c r="C55" s="197"/>
      <c r="D55" s="17" t="s">
        <v>41</v>
      </c>
      <c r="E55" s="67">
        <f>E54+E53+E52+E49+E46+E42</f>
        <v>135996.75</v>
      </c>
    </row>
    <row r="56" spans="1:5" ht="15" customHeight="1" x14ac:dyDescent="0.25">
      <c r="A56" s="5">
        <v>22</v>
      </c>
      <c r="B56" s="202" t="s">
        <v>108</v>
      </c>
      <c r="C56" s="203"/>
      <c r="D56" s="17" t="s">
        <v>41</v>
      </c>
      <c r="E56" s="67">
        <f>E55+E33</f>
        <v>175378.75</v>
      </c>
    </row>
    <row r="57" spans="1:5" ht="15" customHeight="1" x14ac:dyDescent="0.25">
      <c r="A57" s="5">
        <v>23</v>
      </c>
      <c r="B57" s="192" t="s">
        <v>109</v>
      </c>
      <c r="C57" s="193"/>
      <c r="D57" s="17" t="s">
        <v>41</v>
      </c>
      <c r="E57" s="67">
        <v>147705</v>
      </c>
    </row>
    <row r="58" spans="1:5" x14ac:dyDescent="0.25">
      <c r="B58" s="204" t="s">
        <v>110</v>
      </c>
      <c r="C58" s="204"/>
      <c r="D58" s="20"/>
      <c r="E58" s="21"/>
    </row>
    <row r="59" spans="1:5" x14ac:dyDescent="0.25">
      <c r="B59" s="23" t="s">
        <v>111</v>
      </c>
      <c r="C59" s="24"/>
      <c r="D59" s="201" t="s">
        <v>112</v>
      </c>
      <c r="E59" s="201"/>
    </row>
    <row r="60" spans="1:5" x14ac:dyDescent="0.25">
      <c r="B60" s="23" t="s">
        <v>113</v>
      </c>
      <c r="C60" s="24"/>
      <c r="D60" s="201" t="s">
        <v>114</v>
      </c>
      <c r="E60" s="201"/>
    </row>
    <row r="61" spans="1:5" x14ac:dyDescent="0.25">
      <c r="B61" s="23" t="s">
        <v>93</v>
      </c>
      <c r="C61" s="23"/>
    </row>
    <row r="62" spans="1:5" x14ac:dyDescent="0.25">
      <c r="B62" s="191" t="s">
        <v>94</v>
      </c>
      <c r="C62" s="191"/>
    </row>
    <row r="63" spans="1:5" x14ac:dyDescent="0.25">
      <c r="B63" s="27" t="s">
        <v>95</v>
      </c>
      <c r="C63" s="28"/>
    </row>
    <row r="64" spans="1:5" x14ac:dyDescent="0.25">
      <c r="B64" s="29" t="s">
        <v>95</v>
      </c>
      <c r="C64" s="28"/>
    </row>
    <row r="65" spans="2:3" x14ac:dyDescent="0.25">
      <c r="B65" s="29" t="s">
        <v>96</v>
      </c>
      <c r="C65" s="28"/>
    </row>
  </sheetData>
  <mergeCells count="39">
    <mergeCell ref="B62:C62"/>
    <mergeCell ref="B55:C55"/>
    <mergeCell ref="B56:C56"/>
    <mergeCell ref="B57:C57"/>
    <mergeCell ref="B58:C58"/>
    <mergeCell ref="D59:E59"/>
    <mergeCell ref="D60:E60"/>
    <mergeCell ref="A47:A49"/>
    <mergeCell ref="B47:B49"/>
    <mergeCell ref="A50:A52"/>
    <mergeCell ref="B50:B52"/>
    <mergeCell ref="B53:C53"/>
    <mergeCell ref="B54:C54"/>
    <mergeCell ref="A43:A46"/>
    <mergeCell ref="B43:B46"/>
    <mergeCell ref="A20:A21"/>
    <mergeCell ref="B20:B21"/>
    <mergeCell ref="A22:A25"/>
    <mergeCell ref="B22:B25"/>
    <mergeCell ref="A26:A29"/>
    <mergeCell ref="B26:B29"/>
    <mergeCell ref="A30:A32"/>
    <mergeCell ref="B30:B32"/>
    <mergeCell ref="B33:C33"/>
    <mergeCell ref="A34:A42"/>
    <mergeCell ref="B34:B42"/>
    <mergeCell ref="A18:A19"/>
    <mergeCell ref="B18:B19"/>
    <mergeCell ref="C1:E1"/>
    <mergeCell ref="C2:E2"/>
    <mergeCell ref="C3:E3"/>
    <mergeCell ref="C4:E4"/>
    <mergeCell ref="A5:D5"/>
    <mergeCell ref="B6:C6"/>
    <mergeCell ref="B12:C12"/>
    <mergeCell ref="A13:A15"/>
    <mergeCell ref="B13:B15"/>
    <mergeCell ref="A16:A17"/>
    <mergeCell ref="B16:B17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0" workbookViewId="0">
      <selection activeCell="E14" sqref="E14"/>
    </sheetView>
  </sheetViews>
  <sheetFormatPr defaultRowHeight="15" x14ac:dyDescent="0.25"/>
  <cols>
    <col min="1" max="1" width="6.42578125" style="30" bestFit="1" customWidth="1"/>
    <col min="2" max="2" width="41.85546875" style="31" customWidth="1"/>
    <col min="3" max="3" width="24.42578125" style="32" customWidth="1"/>
    <col min="4" max="4" width="10.42578125" style="32" customWidth="1"/>
    <col min="5" max="5" width="10.140625" style="9" customWidth="1"/>
    <col min="6" max="6" width="12.85546875" style="9" hidden="1" customWidth="1"/>
    <col min="7" max="7" width="9.5703125" style="9" bestFit="1" customWidth="1"/>
    <col min="8" max="16384" width="9.140625" style="9"/>
  </cols>
  <sheetData>
    <row r="1" spans="1:8" x14ac:dyDescent="0.25">
      <c r="C1" s="199" t="s">
        <v>100</v>
      </c>
      <c r="D1" s="199"/>
      <c r="E1" s="199"/>
      <c r="F1" s="199"/>
    </row>
    <row r="2" spans="1:8" x14ac:dyDescent="0.25">
      <c r="C2" s="199" t="s">
        <v>101</v>
      </c>
      <c r="D2" s="199"/>
      <c r="E2" s="199"/>
      <c r="F2" s="199"/>
    </row>
    <row r="3" spans="1:8" x14ac:dyDescent="0.25">
      <c r="C3" s="199" t="s">
        <v>102</v>
      </c>
      <c r="D3" s="199"/>
      <c r="E3" s="199"/>
      <c r="F3" s="199"/>
    </row>
    <row r="4" spans="1:8" x14ac:dyDescent="0.25">
      <c r="C4" s="199" t="s">
        <v>119</v>
      </c>
      <c r="D4" s="199"/>
      <c r="E4" s="199"/>
      <c r="F4" s="199"/>
    </row>
    <row r="5" spans="1:8" s="1" customFormat="1" ht="15.75" thickBot="1" x14ac:dyDescent="0.25">
      <c r="A5" s="205" t="s">
        <v>120</v>
      </c>
      <c r="B5" s="205"/>
      <c r="C5" s="205"/>
      <c r="D5" s="205"/>
      <c r="E5" s="205"/>
    </row>
    <row r="6" spans="1:8" s="4" customFormat="1" ht="26.25" thickBot="1" x14ac:dyDescent="0.25">
      <c r="A6" s="2" t="s">
        <v>7</v>
      </c>
      <c r="B6" s="185" t="s">
        <v>31</v>
      </c>
      <c r="C6" s="200"/>
      <c r="D6" s="2" t="s">
        <v>32</v>
      </c>
      <c r="E6" s="87" t="s">
        <v>121</v>
      </c>
      <c r="F6" s="88" t="s">
        <v>122</v>
      </c>
    </row>
    <row r="7" spans="1:8" s="4" customFormat="1" x14ac:dyDescent="0.25">
      <c r="A7" s="89">
        <v>1</v>
      </c>
      <c r="B7" s="90" t="s">
        <v>34</v>
      </c>
      <c r="C7" s="91" t="s">
        <v>35</v>
      </c>
      <c r="D7" s="91"/>
      <c r="E7" s="92"/>
      <c r="F7" s="93"/>
      <c r="G7" s="94"/>
      <c r="H7" s="94"/>
    </row>
    <row r="8" spans="1:8" s="4" customFormat="1" x14ac:dyDescent="0.25">
      <c r="A8" s="95">
        <v>2</v>
      </c>
      <c r="B8" s="90" t="s">
        <v>123</v>
      </c>
      <c r="C8" s="96" t="s">
        <v>124</v>
      </c>
      <c r="D8" s="92"/>
      <c r="E8" s="92"/>
      <c r="F8" s="93"/>
      <c r="G8" s="94"/>
      <c r="H8" s="94"/>
    </row>
    <row r="9" spans="1:8" s="4" customFormat="1" x14ac:dyDescent="0.25">
      <c r="A9" s="95">
        <v>5</v>
      </c>
      <c r="B9" s="97" t="s">
        <v>39</v>
      </c>
      <c r="C9" s="98" t="s">
        <v>40</v>
      </c>
      <c r="D9" s="92"/>
      <c r="E9" s="92"/>
      <c r="F9" s="93"/>
      <c r="G9" s="94"/>
      <c r="H9" s="94"/>
    </row>
    <row r="10" spans="1:8" s="4" customFormat="1" x14ac:dyDescent="0.25">
      <c r="A10" s="95"/>
      <c r="B10" s="90" t="s">
        <v>3</v>
      </c>
      <c r="C10" s="99"/>
      <c r="D10" s="100" t="s">
        <v>44</v>
      </c>
      <c r="E10" s="101">
        <v>2649.5</v>
      </c>
      <c r="F10" s="93"/>
      <c r="G10" s="94"/>
      <c r="H10" s="94"/>
    </row>
    <row r="11" spans="1:8" s="4" customFormat="1" x14ac:dyDescent="0.25">
      <c r="A11" s="95"/>
      <c r="B11" s="206" t="s">
        <v>125</v>
      </c>
      <c r="C11" s="207"/>
      <c r="D11" s="100" t="s">
        <v>41</v>
      </c>
      <c r="E11" s="101">
        <v>150206</v>
      </c>
      <c r="F11" s="93"/>
      <c r="G11" s="94"/>
      <c r="H11" s="94"/>
    </row>
    <row r="12" spans="1:8" s="4" customFormat="1" x14ac:dyDescent="0.25">
      <c r="A12" s="95"/>
      <c r="B12" s="208" t="s">
        <v>126</v>
      </c>
      <c r="C12" s="209"/>
      <c r="D12" s="98" t="s">
        <v>41</v>
      </c>
      <c r="E12" s="101">
        <f>E10*4.04*12</f>
        <v>128447.76</v>
      </c>
      <c r="F12" s="93"/>
      <c r="G12" s="94"/>
      <c r="H12" s="94"/>
    </row>
    <row r="13" spans="1:8" s="4" customFormat="1" x14ac:dyDescent="0.25">
      <c r="A13" s="95"/>
      <c r="B13" s="208" t="s">
        <v>127</v>
      </c>
      <c r="C13" s="209"/>
      <c r="D13" s="98" t="s">
        <v>41</v>
      </c>
      <c r="E13" s="101">
        <f>E12-E11</f>
        <v>-21758.240000000005</v>
      </c>
      <c r="F13" s="93"/>
      <c r="G13" s="94"/>
      <c r="H13" s="94"/>
    </row>
    <row r="14" spans="1:8" s="4" customFormat="1" ht="15.75" customHeight="1" thickBot="1" x14ac:dyDescent="0.3">
      <c r="A14" s="102">
        <v>6</v>
      </c>
      <c r="B14" s="210" t="s">
        <v>128</v>
      </c>
      <c r="C14" s="211"/>
      <c r="D14" s="103" t="s">
        <v>41</v>
      </c>
      <c r="E14" s="104">
        <f>E58</f>
        <v>57615.384000000005</v>
      </c>
      <c r="F14" s="105"/>
      <c r="G14" s="106"/>
      <c r="H14" s="22"/>
    </row>
    <row r="15" spans="1:8" x14ac:dyDescent="0.25">
      <c r="A15" s="182">
        <v>7</v>
      </c>
      <c r="B15" s="183" t="s">
        <v>42</v>
      </c>
      <c r="C15" s="11" t="s">
        <v>43</v>
      </c>
      <c r="D15" s="11" t="s">
        <v>44</v>
      </c>
      <c r="E15" s="67"/>
      <c r="F15" s="8"/>
    </row>
    <row r="16" spans="1:8" x14ac:dyDescent="0.25">
      <c r="A16" s="182"/>
      <c r="B16" s="183"/>
      <c r="C16" s="11" t="s">
        <v>45</v>
      </c>
      <c r="D16" s="11" t="s">
        <v>46</v>
      </c>
      <c r="E16" s="67"/>
      <c r="F16" s="8"/>
    </row>
    <row r="17" spans="1:6" x14ac:dyDescent="0.25">
      <c r="A17" s="182"/>
      <c r="B17" s="183"/>
      <c r="C17" s="11" t="s">
        <v>47</v>
      </c>
      <c r="D17" s="11" t="s">
        <v>41</v>
      </c>
      <c r="E17" s="67"/>
      <c r="F17" s="8"/>
    </row>
    <row r="18" spans="1:6" x14ac:dyDescent="0.25">
      <c r="A18" s="182">
        <v>8</v>
      </c>
      <c r="B18" s="183" t="s">
        <v>48</v>
      </c>
      <c r="C18" s="11" t="s">
        <v>49</v>
      </c>
      <c r="D18" s="11" t="s">
        <v>50</v>
      </c>
      <c r="E18" s="67">
        <f>[3]швы!$R$8</f>
        <v>0</v>
      </c>
      <c r="F18" s="8"/>
    </row>
    <row r="19" spans="1:6" x14ac:dyDescent="0.25">
      <c r="A19" s="182"/>
      <c r="B19" s="183"/>
      <c r="C19" s="11" t="s">
        <v>47</v>
      </c>
      <c r="D19" s="11" t="s">
        <v>41</v>
      </c>
      <c r="E19" s="67"/>
      <c r="F19" s="8"/>
    </row>
    <row r="20" spans="1:6" ht="15" customHeight="1" x14ac:dyDescent="0.25">
      <c r="A20" s="182">
        <v>9</v>
      </c>
      <c r="B20" s="183" t="s">
        <v>51</v>
      </c>
      <c r="C20" s="11" t="s">
        <v>52</v>
      </c>
      <c r="D20" s="11" t="s">
        <v>46</v>
      </c>
      <c r="E20" s="67"/>
      <c r="F20" s="8"/>
    </row>
    <row r="21" spans="1:6" x14ac:dyDescent="0.25">
      <c r="A21" s="182"/>
      <c r="B21" s="183"/>
      <c r="C21" s="11" t="s">
        <v>47</v>
      </c>
      <c r="D21" s="11" t="s">
        <v>41</v>
      </c>
      <c r="E21" s="67"/>
      <c r="F21" s="8"/>
    </row>
    <row r="22" spans="1:6" ht="15" customHeight="1" x14ac:dyDescent="0.25">
      <c r="A22" s="182">
        <v>10</v>
      </c>
      <c r="B22" s="183" t="s">
        <v>53</v>
      </c>
      <c r="C22" s="14" t="s">
        <v>129</v>
      </c>
      <c r="D22" s="11" t="s">
        <v>46</v>
      </c>
      <c r="E22" s="67"/>
      <c r="F22" s="8"/>
    </row>
    <row r="23" spans="1:6" x14ac:dyDescent="0.25">
      <c r="A23" s="182"/>
      <c r="B23" s="183"/>
      <c r="C23" s="11" t="s">
        <v>47</v>
      </c>
      <c r="D23" s="11" t="s">
        <v>41</v>
      </c>
      <c r="E23" s="67">
        <f>E22*30000</f>
        <v>0</v>
      </c>
      <c r="F23" s="8"/>
    </row>
    <row r="24" spans="1:6" ht="15" customHeight="1" x14ac:dyDescent="0.25">
      <c r="A24" s="182">
        <v>12</v>
      </c>
      <c r="B24" s="183" t="s">
        <v>55</v>
      </c>
      <c r="C24" s="11" t="s">
        <v>106</v>
      </c>
      <c r="D24" s="11" t="s">
        <v>46</v>
      </c>
      <c r="E24" s="67"/>
      <c r="F24" s="8"/>
    </row>
    <row r="25" spans="1:6" x14ac:dyDescent="0.25">
      <c r="A25" s="182"/>
      <c r="B25" s="183"/>
      <c r="C25" s="11" t="s">
        <v>57</v>
      </c>
      <c r="D25" s="11" t="s">
        <v>46</v>
      </c>
      <c r="E25" s="67"/>
      <c r="F25" s="8"/>
    </row>
    <row r="26" spans="1:6" x14ac:dyDescent="0.25">
      <c r="A26" s="182"/>
      <c r="B26" s="183"/>
      <c r="C26" s="11" t="s">
        <v>58</v>
      </c>
      <c r="D26" s="11" t="s">
        <v>46</v>
      </c>
      <c r="E26" s="67">
        <v>1</v>
      </c>
      <c r="F26" s="8"/>
    </row>
    <row r="27" spans="1:6" x14ac:dyDescent="0.25">
      <c r="A27" s="182"/>
      <c r="B27" s="183"/>
      <c r="C27" s="11" t="s">
        <v>47</v>
      </c>
      <c r="D27" s="11" t="s">
        <v>41</v>
      </c>
      <c r="E27" s="67">
        <v>15000</v>
      </c>
      <c r="F27" s="8"/>
    </row>
    <row r="28" spans="1:6" ht="15" customHeight="1" x14ac:dyDescent="0.25">
      <c r="A28" s="182">
        <v>13</v>
      </c>
      <c r="B28" s="183" t="s">
        <v>59</v>
      </c>
      <c r="C28" s="11" t="s">
        <v>60</v>
      </c>
      <c r="D28" s="11" t="s">
        <v>61</v>
      </c>
      <c r="E28" s="67"/>
      <c r="F28" s="8"/>
    </row>
    <row r="29" spans="1:6" x14ac:dyDescent="0.25">
      <c r="A29" s="182"/>
      <c r="B29" s="183"/>
      <c r="C29" s="11" t="s">
        <v>62</v>
      </c>
      <c r="D29" s="11" t="s">
        <v>46</v>
      </c>
      <c r="E29" s="67"/>
      <c r="F29" s="8"/>
    </row>
    <row r="30" spans="1:6" x14ac:dyDescent="0.25">
      <c r="A30" s="182"/>
      <c r="B30" s="183"/>
      <c r="C30" s="11" t="s">
        <v>63</v>
      </c>
      <c r="D30" s="11" t="s">
        <v>50</v>
      </c>
      <c r="E30" s="67"/>
      <c r="F30" s="8"/>
    </row>
    <row r="31" spans="1:6" x14ac:dyDescent="0.25">
      <c r="A31" s="182"/>
      <c r="B31" s="183"/>
      <c r="C31" s="11" t="s">
        <v>47</v>
      </c>
      <c r="D31" s="11" t="s">
        <v>41</v>
      </c>
      <c r="E31" s="67"/>
      <c r="F31" s="8"/>
    </row>
    <row r="32" spans="1:6" ht="15" customHeight="1" x14ac:dyDescent="0.25">
      <c r="A32" s="182">
        <v>14</v>
      </c>
      <c r="B32" s="183" t="s">
        <v>64</v>
      </c>
      <c r="C32" s="11" t="s">
        <v>65</v>
      </c>
      <c r="D32" s="11" t="s">
        <v>44</v>
      </c>
      <c r="E32" s="67"/>
      <c r="F32" s="8"/>
    </row>
    <row r="33" spans="1:6" x14ac:dyDescent="0.25">
      <c r="A33" s="182"/>
      <c r="B33" s="183"/>
      <c r="C33" s="11" t="s">
        <v>66</v>
      </c>
      <c r="D33" s="11" t="s">
        <v>46</v>
      </c>
      <c r="E33" s="67"/>
      <c r="F33" s="8"/>
    </row>
    <row r="34" spans="1:6" x14ac:dyDescent="0.25">
      <c r="A34" s="182"/>
      <c r="B34" s="183"/>
      <c r="C34" s="11" t="s">
        <v>67</v>
      </c>
      <c r="D34" s="11" t="s">
        <v>41</v>
      </c>
      <c r="E34" s="67"/>
      <c r="F34" s="8"/>
    </row>
    <row r="35" spans="1:6" ht="15" customHeight="1" x14ac:dyDescent="0.25">
      <c r="A35" s="5">
        <v>15</v>
      </c>
      <c r="B35" s="189" t="s">
        <v>68</v>
      </c>
      <c r="C35" s="190"/>
      <c r="D35" s="10" t="s">
        <v>41</v>
      </c>
      <c r="E35" s="67">
        <f>E17+E19+E21+E23+E27+E31+E34</f>
        <v>15000</v>
      </c>
      <c r="F35" s="18"/>
    </row>
    <row r="36" spans="1:6" ht="15" customHeight="1" x14ac:dyDescent="0.25">
      <c r="A36" s="182">
        <v>16</v>
      </c>
      <c r="B36" s="183" t="s">
        <v>69</v>
      </c>
      <c r="C36" s="12" t="s">
        <v>70</v>
      </c>
      <c r="D36" s="12" t="s">
        <v>46</v>
      </c>
      <c r="E36" s="67"/>
      <c r="F36" s="18"/>
    </row>
    <row r="37" spans="1:6" x14ac:dyDescent="0.25">
      <c r="A37" s="182"/>
      <c r="B37" s="183"/>
      <c r="C37" s="12" t="s">
        <v>71</v>
      </c>
      <c r="D37" s="12" t="s">
        <v>46</v>
      </c>
      <c r="E37" s="67"/>
      <c r="F37" s="18"/>
    </row>
    <row r="38" spans="1:6" x14ac:dyDescent="0.25">
      <c r="A38" s="182"/>
      <c r="B38" s="183"/>
      <c r="C38" s="13" t="s">
        <v>72</v>
      </c>
      <c r="D38" s="13" t="s">
        <v>50</v>
      </c>
      <c r="E38" s="67"/>
      <c r="F38" s="18"/>
    </row>
    <row r="39" spans="1:6" x14ac:dyDescent="0.25">
      <c r="A39" s="182"/>
      <c r="B39" s="183"/>
      <c r="C39" s="12" t="s">
        <v>73</v>
      </c>
      <c r="D39" s="12" t="s">
        <v>46</v>
      </c>
      <c r="E39" s="67"/>
      <c r="F39" s="18"/>
    </row>
    <row r="40" spans="1:6" x14ac:dyDescent="0.25">
      <c r="A40" s="182"/>
      <c r="B40" s="183"/>
      <c r="C40" s="12" t="s">
        <v>74</v>
      </c>
      <c r="D40" s="12" t="s">
        <v>46</v>
      </c>
      <c r="E40" s="67"/>
      <c r="F40" s="18"/>
    </row>
    <row r="41" spans="1:6" x14ac:dyDescent="0.25">
      <c r="A41" s="182"/>
      <c r="B41" s="183"/>
      <c r="C41" s="107" t="s">
        <v>130</v>
      </c>
      <c r="D41" s="12" t="s">
        <v>46</v>
      </c>
      <c r="E41" s="67"/>
      <c r="F41" s="8"/>
    </row>
    <row r="42" spans="1:6" x14ac:dyDescent="0.25">
      <c r="A42" s="182"/>
      <c r="B42" s="183"/>
      <c r="C42" s="11" t="s">
        <v>76</v>
      </c>
      <c r="D42" s="11" t="s">
        <v>50</v>
      </c>
      <c r="E42" s="67"/>
      <c r="F42" s="8"/>
    </row>
    <row r="43" spans="1:6" x14ac:dyDescent="0.25">
      <c r="A43" s="182"/>
      <c r="B43" s="183"/>
      <c r="C43" s="11" t="s">
        <v>77</v>
      </c>
      <c r="D43" s="11" t="s">
        <v>50</v>
      </c>
      <c r="E43" s="67"/>
      <c r="F43" s="8"/>
    </row>
    <row r="44" spans="1:6" x14ac:dyDescent="0.25">
      <c r="A44" s="182"/>
      <c r="B44" s="183"/>
      <c r="C44" s="11" t="s">
        <v>47</v>
      </c>
      <c r="D44" s="11" t="s">
        <v>41</v>
      </c>
      <c r="E44" s="67"/>
      <c r="F44" s="108"/>
    </row>
    <row r="45" spans="1:6" x14ac:dyDescent="0.25">
      <c r="A45" s="182">
        <v>17</v>
      </c>
      <c r="B45" s="183" t="s">
        <v>78</v>
      </c>
      <c r="C45" s="11" t="s">
        <v>79</v>
      </c>
      <c r="D45" s="11" t="s">
        <v>46</v>
      </c>
      <c r="E45" s="67"/>
      <c r="F45" s="108"/>
    </row>
    <row r="46" spans="1:6" x14ac:dyDescent="0.25">
      <c r="A46" s="182"/>
      <c r="B46" s="183"/>
      <c r="C46" s="12" t="s">
        <v>75</v>
      </c>
      <c r="D46" s="12" t="s">
        <v>46</v>
      </c>
      <c r="E46" s="67"/>
      <c r="F46" s="108"/>
    </row>
    <row r="47" spans="1:6" x14ac:dyDescent="0.25">
      <c r="A47" s="182"/>
      <c r="B47" s="183"/>
      <c r="C47" s="11" t="s">
        <v>107</v>
      </c>
      <c r="D47" s="11" t="s">
        <v>50</v>
      </c>
      <c r="E47" s="67"/>
      <c r="F47" s="18"/>
    </row>
    <row r="48" spans="1:6" x14ac:dyDescent="0.25">
      <c r="A48" s="182"/>
      <c r="B48" s="183"/>
      <c r="C48" s="11" t="s">
        <v>47</v>
      </c>
      <c r="D48" s="11" t="s">
        <v>41</v>
      </c>
      <c r="E48" s="67"/>
      <c r="F48" s="18"/>
    </row>
    <row r="49" spans="1:6" x14ac:dyDescent="0.25">
      <c r="A49" s="182">
        <v>18</v>
      </c>
      <c r="B49" s="183" t="s">
        <v>80</v>
      </c>
      <c r="C49" s="11" t="s">
        <v>81</v>
      </c>
      <c r="D49" s="11" t="s">
        <v>46</v>
      </c>
      <c r="E49" s="67"/>
      <c r="F49" s="108"/>
    </row>
    <row r="50" spans="1:6" x14ac:dyDescent="0.25">
      <c r="A50" s="182"/>
      <c r="B50" s="183"/>
      <c r="C50" s="14" t="s">
        <v>131</v>
      </c>
      <c r="D50" s="14" t="s">
        <v>50</v>
      </c>
      <c r="E50" s="67"/>
      <c r="F50" s="108"/>
    </row>
    <row r="51" spans="1:6" x14ac:dyDescent="0.25">
      <c r="A51" s="182"/>
      <c r="B51" s="183"/>
      <c r="C51" s="11" t="s">
        <v>47</v>
      </c>
      <c r="D51" s="11" t="s">
        <v>41</v>
      </c>
      <c r="E51" s="67">
        <v>35000</v>
      </c>
      <c r="F51" s="108"/>
    </row>
    <row r="52" spans="1:6" ht="15" customHeight="1" x14ac:dyDescent="0.25">
      <c r="A52" s="182">
        <v>19</v>
      </c>
      <c r="B52" s="183" t="s">
        <v>83</v>
      </c>
      <c r="C52" s="14" t="s">
        <v>84</v>
      </c>
      <c r="D52" s="14" t="s">
        <v>46</v>
      </c>
      <c r="E52" s="67"/>
      <c r="F52" s="108"/>
    </row>
    <row r="53" spans="1:6" x14ac:dyDescent="0.25">
      <c r="A53" s="182"/>
      <c r="B53" s="183"/>
      <c r="C53" s="14" t="s">
        <v>82</v>
      </c>
      <c r="D53" s="14" t="s">
        <v>50</v>
      </c>
      <c r="E53" s="67"/>
      <c r="F53" s="108"/>
    </row>
    <row r="54" spans="1:6" x14ac:dyDescent="0.25">
      <c r="A54" s="182"/>
      <c r="B54" s="183"/>
      <c r="C54" s="11" t="s">
        <v>47</v>
      </c>
      <c r="D54" s="11" t="s">
        <v>41</v>
      </c>
      <c r="E54" s="67"/>
      <c r="F54" s="108"/>
    </row>
    <row r="55" spans="1:6" ht="26.25" customHeight="1" x14ac:dyDescent="0.25">
      <c r="A55" s="5"/>
      <c r="B55" s="192" t="s">
        <v>85</v>
      </c>
      <c r="C55" s="193"/>
      <c r="D55" s="15" t="s">
        <v>41</v>
      </c>
      <c r="E55" s="67">
        <f>-E13*0.1</f>
        <v>2175.8240000000005</v>
      </c>
      <c r="F55" s="109"/>
    </row>
    <row r="56" spans="1:6" ht="15" customHeight="1" x14ac:dyDescent="0.25">
      <c r="A56" s="5">
        <v>20</v>
      </c>
      <c r="B56" s="194" t="s">
        <v>86</v>
      </c>
      <c r="C56" s="195"/>
      <c r="D56" s="11" t="s">
        <v>41</v>
      </c>
      <c r="E56" s="67">
        <f>-E13*0.25</f>
        <v>5439.5600000000013</v>
      </c>
      <c r="F56" s="108"/>
    </row>
    <row r="57" spans="1:6" ht="15" customHeight="1" x14ac:dyDescent="0.25">
      <c r="A57" s="5">
        <v>21</v>
      </c>
      <c r="B57" s="196" t="s">
        <v>87</v>
      </c>
      <c r="C57" s="197"/>
      <c r="D57" s="17" t="s">
        <v>41</v>
      </c>
      <c r="E57" s="67">
        <f>E44+E48+E51+E54+E55+E56</f>
        <v>42615.384000000005</v>
      </c>
      <c r="F57" s="18"/>
    </row>
    <row r="58" spans="1:6" ht="15" customHeight="1" x14ac:dyDescent="0.25">
      <c r="A58" s="5">
        <v>22</v>
      </c>
      <c r="B58" s="196" t="s">
        <v>88</v>
      </c>
      <c r="C58" s="197"/>
      <c r="D58" s="17" t="s">
        <v>41</v>
      </c>
      <c r="E58" s="67">
        <f>E57+E35</f>
        <v>57615.384000000005</v>
      </c>
      <c r="F58" s="8"/>
    </row>
    <row r="59" spans="1:6" ht="15" hidden="1" customHeight="1" x14ac:dyDescent="0.25">
      <c r="A59" s="5">
        <v>24</v>
      </c>
      <c r="B59" s="206" t="s">
        <v>132</v>
      </c>
      <c r="C59" s="212"/>
      <c r="D59" s="17" t="s">
        <v>41</v>
      </c>
      <c r="E59" s="67"/>
      <c r="F59" s="16"/>
    </row>
    <row r="60" spans="1:6" hidden="1" x14ac:dyDescent="0.25">
      <c r="A60" s="110"/>
      <c r="B60" s="213" t="s">
        <v>133</v>
      </c>
      <c r="C60" s="214"/>
      <c r="D60" s="111" t="s">
        <v>41</v>
      </c>
      <c r="E60" s="67"/>
      <c r="F60" s="112"/>
    </row>
    <row r="61" spans="1:6" x14ac:dyDescent="0.25">
      <c r="B61" s="204" t="s">
        <v>110</v>
      </c>
      <c r="C61" s="204"/>
      <c r="D61" s="20"/>
      <c r="E61" s="21"/>
      <c r="F61" s="113"/>
    </row>
    <row r="62" spans="1:6" x14ac:dyDescent="0.25">
      <c r="B62" s="23" t="s">
        <v>111</v>
      </c>
      <c r="C62" s="24"/>
      <c r="D62" s="201" t="s">
        <v>112</v>
      </c>
      <c r="E62" s="201"/>
    </row>
    <row r="63" spans="1:6" x14ac:dyDescent="0.25">
      <c r="B63" s="23" t="s">
        <v>113</v>
      </c>
      <c r="C63" s="24"/>
      <c r="D63" s="201" t="s">
        <v>114</v>
      </c>
      <c r="E63" s="201"/>
    </row>
    <row r="64" spans="1:6" x14ac:dyDescent="0.25">
      <c r="B64" s="23" t="s">
        <v>93</v>
      </c>
      <c r="C64" s="23"/>
    </row>
    <row r="65" spans="2:3" x14ac:dyDescent="0.25">
      <c r="B65" s="191" t="s">
        <v>94</v>
      </c>
      <c r="C65" s="191"/>
    </row>
    <row r="66" spans="2:3" x14ac:dyDescent="0.25">
      <c r="B66" s="27" t="s">
        <v>95</v>
      </c>
      <c r="C66" s="28"/>
    </row>
    <row r="67" spans="2:3" x14ac:dyDescent="0.25">
      <c r="B67" s="29" t="s">
        <v>95</v>
      </c>
      <c r="C67" s="28"/>
    </row>
    <row r="68" spans="2:3" x14ac:dyDescent="0.25">
      <c r="B68" s="29" t="s">
        <v>96</v>
      </c>
      <c r="C68" s="28"/>
    </row>
  </sheetData>
  <mergeCells count="43">
    <mergeCell ref="D62:E62"/>
    <mergeCell ref="D63:E63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A18:A19"/>
    <mergeCell ref="B18:B19"/>
    <mergeCell ref="A20:A21"/>
    <mergeCell ref="B20:B21"/>
    <mergeCell ref="A22:A23"/>
    <mergeCell ref="B22:B23"/>
    <mergeCell ref="B11:C11"/>
    <mergeCell ref="B12:C12"/>
    <mergeCell ref="B13:C13"/>
    <mergeCell ref="B14:C14"/>
    <mergeCell ref="A15:A17"/>
    <mergeCell ref="B15:B17"/>
    <mergeCell ref="B6:C6"/>
    <mergeCell ref="C1:F1"/>
    <mergeCell ref="C2:F2"/>
    <mergeCell ref="C3:F3"/>
    <mergeCell ref="C4:F4"/>
    <mergeCell ref="A5:E5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workbookViewId="0">
      <selection activeCell="F5" sqref="F1:F1048576"/>
    </sheetView>
  </sheetViews>
  <sheetFormatPr defaultRowHeight="15" x14ac:dyDescent="0.25"/>
  <cols>
    <col min="1" max="1" width="6.42578125" style="129" bestFit="1" customWidth="1"/>
    <col min="2" max="2" width="41.85546875" style="130" customWidth="1"/>
    <col min="3" max="3" width="24.42578125" style="162" customWidth="1"/>
    <col min="4" max="4" width="10.42578125" style="162" customWidth="1"/>
    <col min="5" max="5" width="10.140625" style="131" customWidth="1"/>
    <col min="6" max="6" width="9.5703125" style="131" bestFit="1" customWidth="1"/>
    <col min="7" max="16384" width="9.140625" style="131"/>
  </cols>
  <sheetData>
    <row r="1" spans="1:7" x14ac:dyDescent="0.25">
      <c r="C1" s="230" t="s">
        <v>100</v>
      </c>
      <c r="D1" s="230"/>
      <c r="E1" s="230"/>
    </row>
    <row r="2" spans="1:7" x14ac:dyDescent="0.25">
      <c r="C2" s="230" t="s">
        <v>101</v>
      </c>
      <c r="D2" s="230"/>
      <c r="E2" s="230"/>
    </row>
    <row r="3" spans="1:7" x14ac:dyDescent="0.25">
      <c r="C3" s="230" t="s">
        <v>102</v>
      </c>
      <c r="D3" s="230"/>
      <c r="E3" s="230"/>
    </row>
    <row r="4" spans="1:7" x14ac:dyDescent="0.25">
      <c r="C4" s="231" t="s">
        <v>151</v>
      </c>
      <c r="D4" s="230"/>
      <c r="E4" s="230"/>
    </row>
    <row r="5" spans="1:7" s="1" customFormat="1" ht="15.75" thickBot="1" x14ac:dyDescent="0.25">
      <c r="A5" s="232" t="s">
        <v>152</v>
      </c>
      <c r="B5" s="232"/>
      <c r="C5" s="232"/>
      <c r="D5" s="232"/>
      <c r="E5" s="232"/>
    </row>
    <row r="6" spans="1:7" s="4" customFormat="1" ht="26.25" thickBot="1" x14ac:dyDescent="0.25">
      <c r="A6" s="132" t="s">
        <v>7</v>
      </c>
      <c r="B6" s="233" t="s">
        <v>31</v>
      </c>
      <c r="C6" s="234"/>
      <c r="D6" s="132" t="s">
        <v>32</v>
      </c>
      <c r="E6" s="133" t="s">
        <v>153</v>
      </c>
    </row>
    <row r="7" spans="1:7" s="4" customFormat="1" ht="12.75" x14ac:dyDescent="0.2">
      <c r="A7" s="134">
        <v>1</v>
      </c>
      <c r="B7" s="135" t="s">
        <v>34</v>
      </c>
      <c r="C7" s="136" t="s">
        <v>35</v>
      </c>
      <c r="D7" s="136"/>
      <c r="E7" s="137"/>
      <c r="F7" s="138"/>
      <c r="G7" s="138"/>
    </row>
    <row r="8" spans="1:7" s="4" customFormat="1" ht="12.75" x14ac:dyDescent="0.2">
      <c r="A8" s="139">
        <v>2</v>
      </c>
      <c r="B8" s="135" t="s">
        <v>123</v>
      </c>
      <c r="C8" s="140" t="s">
        <v>124</v>
      </c>
      <c r="D8" s="137"/>
      <c r="E8" s="137"/>
      <c r="F8" s="138"/>
      <c r="G8" s="138"/>
    </row>
    <row r="9" spans="1:7" s="4" customFormat="1" ht="12.75" x14ac:dyDescent="0.2">
      <c r="A9" s="139">
        <v>5</v>
      </c>
      <c r="B9" s="141" t="s">
        <v>39</v>
      </c>
      <c r="C9" s="142" t="s">
        <v>40</v>
      </c>
      <c r="D9" s="137"/>
      <c r="E9" s="137"/>
      <c r="F9" s="138"/>
      <c r="G9" s="138"/>
    </row>
    <row r="10" spans="1:7" s="4" customFormat="1" ht="12.75" x14ac:dyDescent="0.2">
      <c r="A10" s="139"/>
      <c r="B10" s="135" t="s">
        <v>3</v>
      </c>
      <c r="C10" s="143"/>
      <c r="D10" s="144" t="s">
        <v>44</v>
      </c>
      <c r="E10" s="166">
        <v>2646</v>
      </c>
      <c r="F10" s="138"/>
      <c r="G10" s="138"/>
    </row>
    <row r="11" spans="1:7" s="4" customFormat="1" ht="12.75" x14ac:dyDescent="0.2">
      <c r="A11" s="139"/>
      <c r="B11" s="225" t="s">
        <v>154</v>
      </c>
      <c r="C11" s="226"/>
      <c r="D11" s="144" t="s">
        <v>41</v>
      </c>
      <c r="E11" s="166">
        <v>153191</v>
      </c>
      <c r="F11" s="138"/>
      <c r="G11" s="138"/>
    </row>
    <row r="12" spans="1:7" s="4" customFormat="1" ht="12.75" x14ac:dyDescent="0.2">
      <c r="A12" s="139"/>
      <c r="B12" s="227" t="s">
        <v>155</v>
      </c>
      <c r="C12" s="228"/>
      <c r="D12" s="142" t="s">
        <v>41</v>
      </c>
      <c r="E12" s="166">
        <v>128296</v>
      </c>
      <c r="F12" s="138"/>
      <c r="G12" s="138"/>
    </row>
    <row r="13" spans="1:7" s="4" customFormat="1" ht="12.75" x14ac:dyDescent="0.2">
      <c r="A13" s="139"/>
      <c r="B13" s="227" t="s">
        <v>156</v>
      </c>
      <c r="C13" s="228"/>
      <c r="D13" s="142" t="s">
        <v>41</v>
      </c>
      <c r="E13" s="145">
        <f>E12-E11</f>
        <v>-24895</v>
      </c>
      <c r="F13" s="138"/>
      <c r="G13" s="138"/>
    </row>
    <row r="14" spans="1:7" s="4" customFormat="1" ht="15.75" thickBot="1" x14ac:dyDescent="0.3">
      <c r="A14" s="146">
        <v>6</v>
      </c>
      <c r="B14" s="187" t="s">
        <v>159</v>
      </c>
      <c r="C14" s="229"/>
      <c r="D14" s="147" t="s">
        <v>41</v>
      </c>
      <c r="E14" s="148">
        <f>E58</f>
        <v>8713.25</v>
      </c>
      <c r="F14" s="149"/>
      <c r="G14" s="149"/>
    </row>
    <row r="15" spans="1:7" x14ac:dyDescent="0.25">
      <c r="A15" s="222">
        <v>7</v>
      </c>
      <c r="B15" s="183" t="s">
        <v>42</v>
      </c>
      <c r="C15" s="11" t="s">
        <v>43</v>
      </c>
      <c r="D15" s="11" t="s">
        <v>44</v>
      </c>
      <c r="E15" s="150"/>
    </row>
    <row r="16" spans="1:7" x14ac:dyDescent="0.25">
      <c r="A16" s="222"/>
      <c r="B16" s="183"/>
      <c r="C16" s="11" t="s">
        <v>45</v>
      </c>
      <c r="D16" s="11" t="s">
        <v>46</v>
      </c>
      <c r="E16" s="150"/>
    </row>
    <row r="17" spans="1:5" x14ac:dyDescent="0.25">
      <c r="A17" s="222"/>
      <c r="B17" s="183"/>
      <c r="C17" s="11" t="s">
        <v>47</v>
      </c>
      <c r="D17" s="11" t="s">
        <v>41</v>
      </c>
      <c r="E17" s="150"/>
    </row>
    <row r="18" spans="1:5" x14ac:dyDescent="0.25">
      <c r="A18" s="222">
        <v>8</v>
      </c>
      <c r="B18" s="183" t="s">
        <v>48</v>
      </c>
      <c r="C18" s="11" t="s">
        <v>49</v>
      </c>
      <c r="D18" s="11" t="s">
        <v>50</v>
      </c>
      <c r="E18" s="150">
        <f>[3]швы!$R$8</f>
        <v>0</v>
      </c>
    </row>
    <row r="19" spans="1:5" x14ac:dyDescent="0.25">
      <c r="A19" s="222"/>
      <c r="B19" s="183"/>
      <c r="C19" s="11" t="s">
        <v>47</v>
      </c>
      <c r="D19" s="11" t="s">
        <v>41</v>
      </c>
      <c r="E19" s="150"/>
    </row>
    <row r="20" spans="1:5" ht="15" customHeight="1" x14ac:dyDescent="0.25">
      <c r="A20" s="222">
        <v>9</v>
      </c>
      <c r="B20" s="183" t="s">
        <v>51</v>
      </c>
      <c r="C20" s="11" t="s">
        <v>52</v>
      </c>
      <c r="D20" s="11" t="s">
        <v>46</v>
      </c>
      <c r="E20" s="150"/>
    </row>
    <row r="21" spans="1:5" x14ac:dyDescent="0.25">
      <c r="A21" s="222"/>
      <c r="B21" s="183"/>
      <c r="C21" s="11" t="s">
        <v>47</v>
      </c>
      <c r="D21" s="11" t="s">
        <v>41</v>
      </c>
      <c r="E21" s="150"/>
    </row>
    <row r="22" spans="1:5" ht="15" customHeight="1" x14ac:dyDescent="0.25">
      <c r="A22" s="222">
        <v>10</v>
      </c>
      <c r="B22" s="183" t="s">
        <v>53</v>
      </c>
      <c r="C22" s="151" t="s">
        <v>129</v>
      </c>
      <c r="D22" s="11" t="s">
        <v>46</v>
      </c>
      <c r="E22" s="150"/>
    </row>
    <row r="23" spans="1:5" x14ac:dyDescent="0.25">
      <c r="A23" s="222"/>
      <c r="B23" s="183"/>
      <c r="C23" s="11" t="s">
        <v>47</v>
      </c>
      <c r="D23" s="11" t="s">
        <v>41</v>
      </c>
      <c r="E23" s="150">
        <f>E22*30000</f>
        <v>0</v>
      </c>
    </row>
    <row r="24" spans="1:5" ht="15" customHeight="1" x14ac:dyDescent="0.25">
      <c r="A24" s="222">
        <v>12</v>
      </c>
      <c r="B24" s="183" t="s">
        <v>55</v>
      </c>
      <c r="C24" s="11" t="s">
        <v>106</v>
      </c>
      <c r="D24" s="11" t="s">
        <v>46</v>
      </c>
      <c r="E24" s="150"/>
    </row>
    <row r="25" spans="1:5" x14ac:dyDescent="0.25">
      <c r="A25" s="222"/>
      <c r="B25" s="183"/>
      <c r="C25" s="11" t="s">
        <v>57</v>
      </c>
      <c r="D25" s="11" t="s">
        <v>46</v>
      </c>
      <c r="E25" s="150"/>
    </row>
    <row r="26" spans="1:5" x14ac:dyDescent="0.25">
      <c r="A26" s="222"/>
      <c r="B26" s="183"/>
      <c r="C26" s="11" t="s">
        <v>58</v>
      </c>
      <c r="D26" s="11" t="s">
        <v>46</v>
      </c>
      <c r="E26" s="150"/>
    </row>
    <row r="27" spans="1:5" x14ac:dyDescent="0.25">
      <c r="A27" s="222"/>
      <c r="B27" s="183"/>
      <c r="C27" s="11" t="s">
        <v>47</v>
      </c>
      <c r="D27" s="11" t="s">
        <v>41</v>
      </c>
      <c r="E27" s="150"/>
    </row>
    <row r="28" spans="1:5" ht="15" customHeight="1" x14ac:dyDescent="0.25">
      <c r="A28" s="222">
        <v>13</v>
      </c>
      <c r="B28" s="183" t="s">
        <v>59</v>
      </c>
      <c r="C28" s="11" t="s">
        <v>60</v>
      </c>
      <c r="D28" s="11" t="s">
        <v>61</v>
      </c>
      <c r="E28" s="150"/>
    </row>
    <row r="29" spans="1:5" x14ac:dyDescent="0.25">
      <c r="A29" s="222"/>
      <c r="B29" s="183"/>
      <c r="C29" s="11" t="s">
        <v>62</v>
      </c>
      <c r="D29" s="11" t="s">
        <v>46</v>
      </c>
      <c r="E29" s="150"/>
    </row>
    <row r="30" spans="1:5" x14ac:dyDescent="0.25">
      <c r="A30" s="222"/>
      <c r="B30" s="183"/>
      <c r="C30" s="11" t="s">
        <v>63</v>
      </c>
      <c r="D30" s="11" t="s">
        <v>50</v>
      </c>
      <c r="E30" s="150"/>
    </row>
    <row r="31" spans="1:5" x14ac:dyDescent="0.25">
      <c r="A31" s="222"/>
      <c r="B31" s="183"/>
      <c r="C31" s="11" t="s">
        <v>47</v>
      </c>
      <c r="D31" s="11" t="s">
        <v>41</v>
      </c>
      <c r="E31" s="150"/>
    </row>
    <row r="32" spans="1:5" ht="15" customHeight="1" x14ac:dyDescent="0.25">
      <c r="A32" s="222">
        <v>14</v>
      </c>
      <c r="B32" s="183" t="s">
        <v>64</v>
      </c>
      <c r="C32" s="11" t="s">
        <v>65</v>
      </c>
      <c r="D32" s="11" t="s">
        <v>44</v>
      </c>
      <c r="E32" s="150"/>
    </row>
    <row r="33" spans="1:5" x14ac:dyDescent="0.25">
      <c r="A33" s="222"/>
      <c r="B33" s="183"/>
      <c r="C33" s="11" t="s">
        <v>66</v>
      </c>
      <c r="D33" s="11" t="s">
        <v>46</v>
      </c>
      <c r="E33" s="150"/>
    </row>
    <row r="34" spans="1:5" x14ac:dyDescent="0.25">
      <c r="A34" s="222"/>
      <c r="B34" s="183"/>
      <c r="C34" s="11" t="s">
        <v>67</v>
      </c>
      <c r="D34" s="11" t="s">
        <v>41</v>
      </c>
      <c r="E34" s="150"/>
    </row>
    <row r="35" spans="1:5" ht="15" customHeight="1" x14ac:dyDescent="0.25">
      <c r="A35" s="152">
        <v>15</v>
      </c>
      <c r="B35" s="189" t="s">
        <v>68</v>
      </c>
      <c r="C35" s="190"/>
      <c r="D35" s="153" t="s">
        <v>41</v>
      </c>
      <c r="E35" s="150">
        <f>E17+E19+E21+E23+E27+E31+E34</f>
        <v>0</v>
      </c>
    </row>
    <row r="36" spans="1:5" ht="15" customHeight="1" x14ac:dyDescent="0.25">
      <c r="A36" s="222">
        <v>16</v>
      </c>
      <c r="B36" s="183" t="s">
        <v>69</v>
      </c>
      <c r="C36" s="12" t="s">
        <v>70</v>
      </c>
      <c r="D36" s="12" t="s">
        <v>46</v>
      </c>
      <c r="E36" s="150">
        <v>2</v>
      </c>
    </row>
    <row r="37" spans="1:5" x14ac:dyDescent="0.25">
      <c r="A37" s="222"/>
      <c r="B37" s="183"/>
      <c r="C37" s="12" t="s">
        <v>71</v>
      </c>
      <c r="D37" s="12" t="s">
        <v>46</v>
      </c>
      <c r="E37" s="150"/>
    </row>
    <row r="38" spans="1:5" x14ac:dyDescent="0.25">
      <c r="A38" s="222"/>
      <c r="B38" s="183"/>
      <c r="C38" s="13" t="s">
        <v>72</v>
      </c>
      <c r="D38" s="13" t="s">
        <v>50</v>
      </c>
      <c r="E38" s="150"/>
    </row>
    <row r="39" spans="1:5" x14ac:dyDescent="0.25">
      <c r="A39" s="222"/>
      <c r="B39" s="183"/>
      <c r="C39" s="12" t="s">
        <v>73</v>
      </c>
      <c r="D39" s="12" t="s">
        <v>46</v>
      </c>
      <c r="E39" s="150"/>
    </row>
    <row r="40" spans="1:5" x14ac:dyDescent="0.25">
      <c r="A40" s="222"/>
      <c r="B40" s="183"/>
      <c r="C40" s="12" t="s">
        <v>74</v>
      </c>
      <c r="D40" s="12" t="s">
        <v>46</v>
      </c>
      <c r="E40" s="150"/>
    </row>
    <row r="41" spans="1:5" x14ac:dyDescent="0.25">
      <c r="A41" s="222"/>
      <c r="B41" s="183"/>
      <c r="C41" s="154" t="s">
        <v>130</v>
      </c>
      <c r="D41" s="12" t="s">
        <v>46</v>
      </c>
      <c r="E41" s="150"/>
    </row>
    <row r="42" spans="1:5" x14ac:dyDescent="0.25">
      <c r="A42" s="222"/>
      <c r="B42" s="183"/>
      <c r="C42" s="11" t="s">
        <v>76</v>
      </c>
      <c r="D42" s="11" t="s">
        <v>50</v>
      </c>
      <c r="E42" s="150"/>
    </row>
    <row r="43" spans="1:5" x14ac:dyDescent="0.25">
      <c r="A43" s="222"/>
      <c r="B43" s="183"/>
      <c r="C43" s="11" t="s">
        <v>77</v>
      </c>
      <c r="D43" s="11" t="s">
        <v>50</v>
      </c>
      <c r="E43" s="150">
        <v>50</v>
      </c>
    </row>
    <row r="44" spans="1:5" x14ac:dyDescent="0.25">
      <c r="A44" s="222"/>
      <c r="B44" s="183"/>
      <c r="C44" s="11" t="s">
        <v>47</v>
      </c>
      <c r="D44" s="11" t="s">
        <v>41</v>
      </c>
      <c r="E44" s="150"/>
    </row>
    <row r="45" spans="1:5" x14ac:dyDescent="0.25">
      <c r="A45" s="222">
        <v>17</v>
      </c>
      <c r="B45" s="183" t="s">
        <v>78</v>
      </c>
      <c r="C45" s="11" t="s">
        <v>79</v>
      </c>
      <c r="D45" s="11" t="s">
        <v>46</v>
      </c>
      <c r="E45" s="150">
        <v>4</v>
      </c>
    </row>
    <row r="46" spans="1:5" x14ac:dyDescent="0.25">
      <c r="A46" s="222"/>
      <c r="B46" s="183"/>
      <c r="C46" s="151" t="s">
        <v>77</v>
      </c>
      <c r="D46" s="12" t="s">
        <v>46</v>
      </c>
      <c r="E46" s="150">
        <v>50</v>
      </c>
    </row>
    <row r="47" spans="1:5" x14ac:dyDescent="0.25">
      <c r="A47" s="222"/>
      <c r="B47" s="183"/>
      <c r="C47" s="11" t="s">
        <v>107</v>
      </c>
      <c r="D47" s="11" t="s">
        <v>50</v>
      </c>
      <c r="E47" s="150"/>
    </row>
    <row r="48" spans="1:5" x14ac:dyDescent="0.25">
      <c r="A48" s="222"/>
      <c r="B48" s="183"/>
      <c r="C48" s="11" t="s">
        <v>47</v>
      </c>
      <c r="D48" s="11" t="s">
        <v>41</v>
      </c>
      <c r="E48" s="150"/>
    </row>
    <row r="49" spans="1:5" x14ac:dyDescent="0.25">
      <c r="A49" s="222">
        <v>18</v>
      </c>
      <c r="B49" s="183" t="s">
        <v>80</v>
      </c>
      <c r="C49" s="11" t="s">
        <v>81</v>
      </c>
      <c r="D49" s="11" t="s">
        <v>46</v>
      </c>
      <c r="E49" s="150"/>
    </row>
    <row r="50" spans="1:5" x14ac:dyDescent="0.25">
      <c r="A50" s="222"/>
      <c r="B50" s="183"/>
      <c r="C50" s="151" t="s">
        <v>131</v>
      </c>
      <c r="D50" s="151" t="s">
        <v>50</v>
      </c>
      <c r="E50" s="150">
        <v>50</v>
      </c>
    </row>
    <row r="51" spans="1:5" x14ac:dyDescent="0.25">
      <c r="A51" s="222"/>
      <c r="B51" s="183"/>
      <c r="C51" s="11" t="s">
        <v>47</v>
      </c>
      <c r="D51" s="11" t="s">
        <v>41</v>
      </c>
      <c r="E51" s="150"/>
    </row>
    <row r="52" spans="1:5" ht="15" customHeight="1" x14ac:dyDescent="0.25">
      <c r="A52" s="222">
        <v>19</v>
      </c>
      <c r="B52" s="183" t="s">
        <v>83</v>
      </c>
      <c r="C52" s="151" t="s">
        <v>84</v>
      </c>
      <c r="D52" s="151" t="s">
        <v>46</v>
      </c>
      <c r="E52" s="150"/>
    </row>
    <row r="53" spans="1:5" x14ac:dyDescent="0.25">
      <c r="A53" s="222"/>
      <c r="B53" s="183"/>
      <c r="C53" s="151" t="s">
        <v>82</v>
      </c>
      <c r="D53" s="151" t="s">
        <v>50</v>
      </c>
      <c r="E53" s="150"/>
    </row>
    <row r="54" spans="1:5" x14ac:dyDescent="0.25">
      <c r="A54" s="222"/>
      <c r="B54" s="183"/>
      <c r="C54" s="11" t="s">
        <v>47</v>
      </c>
      <c r="D54" s="11" t="s">
        <v>41</v>
      </c>
      <c r="E54" s="150"/>
    </row>
    <row r="55" spans="1:5" ht="26.25" customHeight="1" x14ac:dyDescent="0.25">
      <c r="A55" s="152"/>
      <c r="B55" s="223" t="s">
        <v>85</v>
      </c>
      <c r="C55" s="224"/>
      <c r="D55" s="155" t="s">
        <v>41</v>
      </c>
      <c r="E55" s="150">
        <f>-E13*0.1</f>
        <v>2489.5</v>
      </c>
    </row>
    <row r="56" spans="1:5" ht="15" customHeight="1" x14ac:dyDescent="0.25">
      <c r="A56" s="152">
        <v>20</v>
      </c>
      <c r="B56" s="194" t="s">
        <v>86</v>
      </c>
      <c r="C56" s="195"/>
      <c r="D56" s="11" t="s">
        <v>41</v>
      </c>
      <c r="E56" s="150">
        <f>-E13*0.25</f>
        <v>6223.75</v>
      </c>
    </row>
    <row r="57" spans="1:5" ht="15" customHeight="1" x14ac:dyDescent="0.25">
      <c r="A57" s="152">
        <v>21</v>
      </c>
      <c r="B57" s="196" t="s">
        <v>87</v>
      </c>
      <c r="C57" s="197"/>
      <c r="D57" s="17" t="s">
        <v>41</v>
      </c>
      <c r="E57" s="150">
        <f>E44+E48+E51+E54+E55+E56</f>
        <v>8713.25</v>
      </c>
    </row>
    <row r="58" spans="1:5" ht="15" customHeight="1" x14ac:dyDescent="0.25">
      <c r="A58" s="152">
        <v>22</v>
      </c>
      <c r="B58" s="196" t="s">
        <v>88</v>
      </c>
      <c r="C58" s="197"/>
      <c r="D58" s="17" t="s">
        <v>41</v>
      </c>
      <c r="E58" s="150">
        <f>E57+E35</f>
        <v>8713.25</v>
      </c>
    </row>
    <row r="59" spans="1:5" ht="15" hidden="1" customHeight="1" x14ac:dyDescent="0.25">
      <c r="A59" s="152">
        <v>24</v>
      </c>
      <c r="B59" s="215" t="s">
        <v>132</v>
      </c>
      <c r="C59" s="216"/>
      <c r="D59" s="17" t="s">
        <v>41</v>
      </c>
      <c r="E59" s="150"/>
    </row>
    <row r="60" spans="1:5" hidden="1" x14ac:dyDescent="0.25">
      <c r="A60" s="156"/>
      <c r="B60" s="217" t="s">
        <v>133</v>
      </c>
      <c r="C60" s="218"/>
      <c r="D60" s="157" t="s">
        <v>41</v>
      </c>
      <c r="E60" s="150"/>
    </row>
    <row r="61" spans="1:5" x14ac:dyDescent="0.25">
      <c r="B61" s="219" t="s">
        <v>110</v>
      </c>
      <c r="C61" s="219"/>
      <c r="D61" s="158"/>
      <c r="E61" s="159"/>
    </row>
    <row r="62" spans="1:5" x14ac:dyDescent="0.25">
      <c r="B62" s="160" t="s">
        <v>111</v>
      </c>
      <c r="C62" s="161"/>
      <c r="D62" s="220" t="s">
        <v>112</v>
      </c>
      <c r="E62" s="220"/>
    </row>
    <row r="63" spans="1:5" x14ac:dyDescent="0.25">
      <c r="B63" s="160" t="s">
        <v>113</v>
      </c>
      <c r="C63" s="161"/>
      <c r="D63" s="220" t="s">
        <v>114</v>
      </c>
      <c r="E63" s="220"/>
    </row>
    <row r="64" spans="1:5" x14ac:dyDescent="0.25">
      <c r="B64" s="160" t="s">
        <v>93</v>
      </c>
      <c r="C64" s="160"/>
    </row>
    <row r="65" spans="2:3" x14ac:dyDescent="0.25">
      <c r="B65" s="221" t="s">
        <v>94</v>
      </c>
      <c r="C65" s="221"/>
    </row>
    <row r="66" spans="2:3" x14ac:dyDescent="0.25">
      <c r="B66" s="163" t="s">
        <v>95</v>
      </c>
      <c r="C66" s="164"/>
    </row>
    <row r="67" spans="2:3" x14ac:dyDescent="0.25">
      <c r="B67" s="165" t="s">
        <v>95</v>
      </c>
      <c r="C67" s="164"/>
    </row>
    <row r="68" spans="2:3" x14ac:dyDescent="0.25">
      <c r="B68" s="165" t="s">
        <v>96</v>
      </c>
      <c r="C68" s="164"/>
    </row>
  </sheetData>
  <mergeCells count="43">
    <mergeCell ref="B6:C6"/>
    <mergeCell ref="C1:E1"/>
    <mergeCell ref="C2:E2"/>
    <mergeCell ref="C3:E3"/>
    <mergeCell ref="C4:E4"/>
    <mergeCell ref="A5:E5"/>
    <mergeCell ref="B11:C11"/>
    <mergeCell ref="B12:C12"/>
    <mergeCell ref="B13:C13"/>
    <mergeCell ref="B14:C14"/>
    <mergeCell ref="A15:A17"/>
    <mergeCell ref="B15:B17"/>
    <mergeCell ref="A18:A19"/>
    <mergeCell ref="B18:B19"/>
    <mergeCell ref="A20:A21"/>
    <mergeCell ref="B20:B21"/>
    <mergeCell ref="A22:A23"/>
    <mergeCell ref="B22:B23"/>
    <mergeCell ref="A49:A51"/>
    <mergeCell ref="B49:B51"/>
    <mergeCell ref="A24:A27"/>
    <mergeCell ref="B24:B27"/>
    <mergeCell ref="A28:A31"/>
    <mergeCell ref="B28:B31"/>
    <mergeCell ref="A32:A34"/>
    <mergeCell ref="B32:B34"/>
    <mergeCell ref="B35:C35"/>
    <mergeCell ref="A36:A44"/>
    <mergeCell ref="B36:B44"/>
    <mergeCell ref="A45:A48"/>
    <mergeCell ref="B45:B48"/>
    <mergeCell ref="B65:C65"/>
    <mergeCell ref="A52:A54"/>
    <mergeCell ref="B52:B54"/>
    <mergeCell ref="B55:C55"/>
    <mergeCell ref="B56:C56"/>
    <mergeCell ref="B57:C57"/>
    <mergeCell ref="B58:C58"/>
    <mergeCell ref="B59:C59"/>
    <mergeCell ref="B60:C60"/>
    <mergeCell ref="B61:C61"/>
    <mergeCell ref="D62:E62"/>
    <mergeCell ref="D63:E63"/>
  </mergeCells>
  <printOptions horizontalCentered="1"/>
  <pageMargins left="0.31496062992125984" right="0.31496062992125984" top="0.15748031496062992" bottom="0.15748031496062992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т.р.13</vt:lpstr>
      <vt:lpstr>план 11</vt:lpstr>
      <vt:lpstr>план 12</vt:lpstr>
      <vt:lpstr>план 13</vt:lpstr>
      <vt:lpstr>план 14</vt:lpstr>
      <vt:lpstr>'план 12'!Область_печати</vt:lpstr>
      <vt:lpstr>'план 13'!Область_печати</vt:lpstr>
      <vt:lpstr>'план 14'!Область_печати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Александр</cp:lastModifiedBy>
  <dcterms:created xsi:type="dcterms:W3CDTF">2015-03-27T09:02:17Z</dcterms:created>
  <dcterms:modified xsi:type="dcterms:W3CDTF">2015-03-28T09:08:00Z</dcterms:modified>
</cp:coreProperties>
</file>