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6990" yWindow="-30" windowWidth="11370" windowHeight="10095" tabRatio="839" firstSheet="6" activeTab="22"/>
  </bookViews>
  <sheets>
    <sheet name="1" sheetId="1" r:id="rId1"/>
    <sheet name="4" sheetId="21" r:id="rId2"/>
    <sheet name="6" sheetId="6" r:id="rId3"/>
    <sheet name="7" sheetId="7" r:id="rId4"/>
    <sheet name="8" sheetId="8" r:id="rId5"/>
    <sheet name="10" sheetId="9" r:id="rId6"/>
    <sheet name="14" sheetId="10" r:id="rId7"/>
    <sheet name="17" sheetId="28" r:id="rId8"/>
    <sheet name="19" sheetId="11" r:id="rId9"/>
    <sheet name="20" sheetId="12" r:id="rId10"/>
    <sheet name="21" sheetId="13" r:id="rId11"/>
    <sheet name="24" sheetId="14" r:id="rId12"/>
    <sheet name="25" sheetId="27" r:id="rId13"/>
    <sheet name="26" sheetId="15" r:id="rId14"/>
    <sheet name="27" sheetId="16" r:id="rId15"/>
    <sheet name="28" sheetId="17" r:id="rId16"/>
    <sheet name="30" sheetId="29" r:id="rId17"/>
    <sheet name="31" sheetId="30" r:id="rId18"/>
    <sheet name="32" sheetId="18" r:id="rId19"/>
    <sheet name="34" sheetId="19" r:id="rId20"/>
    <sheet name="35" sheetId="34" r:id="rId21"/>
    <sheet name="119" sheetId="31" r:id="rId22"/>
    <sheet name="132" sheetId="33" r:id="rId23"/>
  </sheets>
  <externalReferences>
    <externalReference r:id="rId24"/>
    <externalReference r:id="rId25"/>
  </externalReferences>
  <definedNames>
    <definedName name="_xlnm.Print_Area" localSheetId="0">'1'!$A$1:$E$65</definedName>
    <definedName name="_xlnm.Print_Area" localSheetId="5">'10'!$A$1:$E$65</definedName>
    <definedName name="_xlnm.Print_Area" localSheetId="21">'119'!$A$1:$E$65</definedName>
    <definedName name="_xlnm.Print_Area" localSheetId="22">'132'!$A$1:$F$66</definedName>
    <definedName name="_xlnm.Print_Area" localSheetId="6">'14'!$A$1:$E$66</definedName>
    <definedName name="_xlnm.Print_Area" localSheetId="7">'17'!$A$1:$E$65</definedName>
    <definedName name="_xlnm.Print_Area" localSheetId="8">'19'!$A$1:$E$65</definedName>
    <definedName name="_xlnm.Print_Area" localSheetId="9">'20'!$A$1:$E$65</definedName>
    <definedName name="_xlnm.Print_Area" localSheetId="10">'21'!$A$1:$E$65</definedName>
    <definedName name="_xlnm.Print_Area" localSheetId="11">'24'!$A$1:$E$65</definedName>
    <definedName name="_xlnm.Print_Area" localSheetId="12">'25'!$A$1:$E$65</definedName>
    <definedName name="_xlnm.Print_Area" localSheetId="13">'26'!$A$1:$E$65</definedName>
    <definedName name="_xlnm.Print_Area" localSheetId="14">'27'!$A$1:$E$65</definedName>
    <definedName name="_xlnm.Print_Area" localSheetId="15">'28'!$A$1:$E$65</definedName>
    <definedName name="_xlnm.Print_Area" localSheetId="16">'30'!$A$1:$E$65</definedName>
    <definedName name="_xlnm.Print_Area" localSheetId="17">'31'!$A$1:$E$65</definedName>
    <definedName name="_xlnm.Print_Area" localSheetId="18">'32'!$A$1:$E$65</definedName>
    <definedName name="_xlnm.Print_Area" localSheetId="19">'34'!$A$1:$E$65</definedName>
    <definedName name="_xlnm.Print_Area" localSheetId="20">'35'!$A$1:$E$65</definedName>
    <definedName name="_xlnm.Print_Area" localSheetId="1">'4'!$A$1:$E$65</definedName>
    <definedName name="_xlnm.Print_Area" localSheetId="2">'6'!$A$1:$E$65</definedName>
    <definedName name="_xlnm.Print_Area" localSheetId="3">'7'!$A$1:$E$65</definedName>
    <definedName name="_xlnm.Print_Area" localSheetId="4">'8'!$A$1:$E$65</definedName>
  </definedNames>
  <calcPr calcId="125725" refMode="R1C1"/>
</workbook>
</file>

<file path=xl/calcChain.xml><?xml version="1.0" encoding="utf-8"?>
<calcChain xmlns="http://schemas.openxmlformats.org/spreadsheetml/2006/main">
  <c r="F53" i="33"/>
  <c r="E15" i="29" l="1"/>
  <c r="E17" i="8" l="1"/>
  <c r="E42" i="11" l="1"/>
  <c r="E46" i="17"/>
  <c r="E25" i="12"/>
  <c r="E25" i="13"/>
  <c r="E25" i="15"/>
  <c r="E17" i="6" l="1"/>
  <c r="E17" i="1"/>
  <c r="F16" i="19"/>
  <c r="E16" i="7"/>
  <c r="E16" i="21"/>
  <c r="E29" i="15" l="1"/>
  <c r="E45" i="7"/>
  <c r="E29" i="29"/>
  <c r="E53" i="10" l="1"/>
  <c r="E30"/>
  <c r="E52" i="9"/>
  <c r="E15" i="21"/>
  <c r="E42" i="6"/>
  <c r="E52"/>
  <c r="E46"/>
  <c r="E52" i="21"/>
  <c r="E25"/>
  <c r="E21"/>
  <c r="E25" i="18" l="1"/>
  <c r="E26" l="1"/>
  <c r="E29" s="1"/>
  <c r="E17" i="11"/>
  <c r="E17" i="19"/>
  <c r="E17" i="18"/>
  <c r="E17" i="30"/>
  <c r="E17" i="29"/>
  <c r="E17" i="17"/>
  <c r="E17" i="16"/>
  <c r="E17" i="15"/>
  <c r="E17" i="27"/>
  <c r="E17" i="14"/>
  <c r="E17" i="13"/>
  <c r="E29" i="12"/>
  <c r="E17"/>
  <c r="E17" i="28"/>
  <c r="E18" i="10"/>
  <c r="E25" i="7"/>
  <c r="E33" i="6"/>
  <c r="E15" i="33"/>
  <c r="E33" s="1"/>
  <c r="E53" l="1"/>
  <c r="E54"/>
  <c r="E55" l="1"/>
  <c r="E56" s="1"/>
  <c r="E49" i="7"/>
  <c r="E15" i="1"/>
  <c r="E15" i="30" l="1"/>
  <c r="E40"/>
  <c r="E52"/>
  <c r="E33" i="34" l="1"/>
  <c r="E25" i="31" l="1"/>
  <c r="E49"/>
  <c r="E46"/>
  <c r="E42"/>
  <c r="E29" l="1"/>
  <c r="E52"/>
  <c r="E33" i="8" l="1"/>
  <c r="E52" i="11" l="1"/>
  <c r="E32"/>
  <c r="E46" l="1"/>
  <c r="E33"/>
  <c r="E15" i="31" l="1"/>
  <c r="E33" i="29" l="1"/>
  <c r="E33" i="28"/>
  <c r="E33" i="27"/>
  <c r="E33" i="30"/>
  <c r="E33" i="31"/>
  <c r="E33" i="19"/>
  <c r="E55" i="13" l="1"/>
  <c r="E33" i="1"/>
  <c r="E33" i="13"/>
  <c r="E33" i="21" l="1"/>
  <c r="E33" i="7"/>
  <c r="E34" i="10" l="1"/>
  <c r="E33" i="12"/>
  <c r="E33" i="14"/>
  <c r="E33" i="15"/>
  <c r="E33" i="17" l="1"/>
  <c r="E33" i="18" l="1"/>
  <c r="E33" i="16" l="1"/>
  <c r="E33" i="9" l="1"/>
  <c r="E56" i="13" l="1"/>
  <c r="E54" i="29" l="1"/>
  <c r="E53" i="30"/>
  <c r="E54"/>
  <c r="E53" i="29"/>
  <c r="E55" i="30" l="1"/>
  <c r="E56" s="1"/>
  <c r="E55" i="29"/>
  <c r="E56" s="1"/>
  <c r="E54" i="34"/>
  <c r="E53" i="27"/>
  <c r="E53" i="28"/>
  <c r="E54"/>
  <c r="E54" i="10"/>
  <c r="E53" i="7"/>
  <c r="E54"/>
  <c r="E53" i="1"/>
  <c r="E54"/>
  <c r="E55" s="1"/>
  <c r="E55" i="7" l="1"/>
  <c r="E56" i="10"/>
  <c r="E57" s="1"/>
  <c r="E53" i="31"/>
  <c r="E54"/>
  <c r="E53" i="34"/>
  <c r="E53" i="18"/>
  <c r="E54"/>
  <c r="E53" i="17"/>
  <c r="E54"/>
  <c r="E53" i="16"/>
  <c r="E54"/>
  <c r="E53" i="15"/>
  <c r="E54"/>
  <c r="E55" i="27"/>
  <c r="E56" s="1"/>
  <c r="E54" i="14"/>
  <c r="E53"/>
  <c r="E53" i="13"/>
  <c r="E54"/>
  <c r="E54" i="11"/>
  <c r="E53"/>
  <c r="E55" i="28"/>
  <c r="E56" s="1"/>
  <c r="E54" i="9"/>
  <c r="E53"/>
  <c r="E56" i="7"/>
  <c r="E54" i="6"/>
  <c r="E53"/>
  <c r="E54" i="21"/>
  <c r="E53"/>
  <c r="E56" i="1"/>
  <c r="E55" i="21" l="1"/>
  <c r="E55" i="6"/>
  <c r="E56" s="1"/>
  <c r="E55" i="31"/>
  <c r="E56" s="1"/>
  <c r="E55" i="34"/>
  <c r="E56" s="1"/>
  <c r="E55" i="18"/>
  <c r="E56" s="1"/>
  <c r="E55" i="17"/>
  <c r="E56" s="1"/>
  <c r="E55" i="16"/>
  <c r="E56" s="1"/>
  <c r="E55" i="15"/>
  <c r="E56" s="1"/>
  <c r="E55" i="14"/>
  <c r="E56" s="1"/>
  <c r="E55" i="11"/>
  <c r="E56" s="1"/>
  <c r="E55" i="9"/>
  <c r="E56" s="1"/>
  <c r="E53" i="8"/>
  <c r="E54"/>
  <c r="E56" i="21"/>
  <c r="E55" i="19" l="1"/>
  <c r="E55" i="8"/>
  <c r="E56" s="1"/>
  <c r="E56" i="19" l="1"/>
  <c r="E53" i="12" l="1"/>
  <c r="E54"/>
  <c r="E55" l="1"/>
  <c r="E56" s="1"/>
</calcChain>
</file>

<file path=xl/sharedStrings.xml><?xml version="1.0" encoding="utf-8"?>
<sst xmlns="http://schemas.openxmlformats.org/spreadsheetml/2006/main" count="2989" uniqueCount="144">
  <si>
    <t>Кровля</t>
  </si>
  <si>
    <t>Козырьки</t>
  </si>
  <si>
    <t>Швы</t>
  </si>
  <si>
    <t>№ п/п</t>
  </si>
  <si>
    <t>Адрес</t>
  </si>
  <si>
    <t>№ дома</t>
  </si>
  <si>
    <t>кол-во подъездов</t>
  </si>
  <si>
    <t>Материал здания</t>
  </si>
  <si>
    <t>Планируемый капитальный ремонт в 2011 г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</si>
  <si>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</si>
  <si>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</si>
  <si>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</si>
  <si>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</si>
  <si>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</si>
  <si>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</si>
  <si>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</si>
  <si>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</si>
  <si>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</si>
  <si>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</si>
  <si>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</si>
  <si>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</si>
  <si>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</si>
  <si>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</si>
  <si>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</si>
  <si>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шифер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</si>
  <si>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</si>
  <si>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</si>
  <si>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</si>
  <si>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</si>
  <si>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</si>
  <si>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</si>
  <si>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</si>
  <si>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этажей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</si>
  <si>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</si>
  <si>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</si>
  <si>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</si>
  <si>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</si>
  <si>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</si>
  <si>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</si>
  <si>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</si>
  <si>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</si>
  <si>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</si>
  <si>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</si>
  <si>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</si>
  <si>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</si>
  <si>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</si>
  <si>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</si>
  <si>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</si>
  <si>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</si>
  <si>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</si>
  <si>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</si>
  <si>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</si>
  <si>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</si>
  <si>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</si>
  <si>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</si>
  <si>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</si>
  <si>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</si>
  <si>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</si>
  <si>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арматура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</si>
  <si>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</si>
  <si>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</si>
  <si>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</si>
  <si>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</si>
  <si>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</si>
  <si>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 xml:space="preserve">Канализация </t>
  </si>
  <si>
    <t>запорная арматура</t>
  </si>
  <si>
    <t>Выполнено с н.г.</t>
  </si>
  <si>
    <t>конек</t>
  </si>
  <si>
    <t>баланс.клапан</t>
  </si>
  <si>
    <t>Прочие</t>
  </si>
  <si>
    <t>План работы   по текущему ремонту  на 2012 г  по дому №34</t>
  </si>
  <si>
    <t>Всего запланировано по дому на 2012 год, руб.</t>
  </si>
  <si>
    <t xml:space="preserve">труба (50 %)-замена </t>
  </si>
  <si>
    <t>План 2012г.</t>
  </si>
  <si>
    <t>План 2012 г.</t>
  </si>
  <si>
    <t>Планируемый капитальный ремонт в 2012 г</t>
  </si>
  <si>
    <t xml:space="preserve"> труба (обратка)</t>
  </si>
  <si>
    <t>План работы   по текущему ремонту  на 2012 г  по дому №119</t>
  </si>
  <si>
    <t xml:space="preserve">Электрика(замена вводных автоматов на квартиры), руб. подрядчик </t>
  </si>
  <si>
    <t>План начислений с учетом остатка за 2011г.</t>
  </si>
  <si>
    <t>План работы   по текущему ремонту  на 2012 г  по дому №1</t>
  </si>
  <si>
    <t>План работы   по текущему ремонту  на 2012 г  по дому №4</t>
  </si>
  <si>
    <t>План работы   по текущему ремонту  на 2012 г  по дому №6</t>
  </si>
  <si>
    <t>План работы   по текущему ремонту  на 2012 г  по дому №7</t>
  </si>
  <si>
    <t>План работы   по текущему ремонту  на 2012 г  по дому №8</t>
  </si>
  <si>
    <t>План работы   по текущему ремонту  на 2012 г  по дому №10</t>
  </si>
  <si>
    <t>План работы   по текущему ремонту  на 2012 г  по дому №14</t>
  </si>
  <si>
    <t>труба д.50 по кух.стояку</t>
  </si>
  <si>
    <t>замена труб от дома до колодца</t>
  </si>
  <si>
    <t>дверь в подвал</t>
  </si>
  <si>
    <t>ремонт тамбура</t>
  </si>
  <si>
    <t>План работы   по текущему ремонту  на 2012 г  по дому №20</t>
  </si>
  <si>
    <t>План работы   по текущему ремонту  на 2012 г  по дому №21</t>
  </si>
  <si>
    <t>План работы   по текущему ремонту  на 2012 г  по дому №24</t>
  </si>
  <si>
    <t>План работы   по текущему ремонту  на 2012 г  по дому №26</t>
  </si>
  <si>
    <t>План работы   по текущему ремонту  на 2012 г  по дому №27</t>
  </si>
  <si>
    <t>План работы   по текущему ремонту  на 2012 г  по дому №28</t>
  </si>
  <si>
    <t>План работы   по текущему ремонту  на 2012 г  по дому №30</t>
  </si>
  <si>
    <t>План работы   по текущему ремонту  на 2012 г  по дому №17</t>
  </si>
  <si>
    <t>План работы   по текущему ремонту  на 2011 г  по дому №25</t>
  </si>
  <si>
    <t>План работы   по текущему ремонту  на 2012 г  по дому №31</t>
  </si>
  <si>
    <t>бетонная лотковая</t>
  </si>
  <si>
    <t>малоскатная, шифер лотковая</t>
  </si>
  <si>
    <t>План работы   по текущему ремонту  на 2012 г  по дому №32</t>
  </si>
  <si>
    <t>плоская, рулонная</t>
  </si>
  <si>
    <t>План работы   по текущему ремонту  на 2012 г  по дому №35</t>
  </si>
  <si>
    <t>План работы   по текущему ремонту  на 2012 г  по дому №132</t>
  </si>
  <si>
    <t>в 2х уровнях-шифер, штампнастил, рубероид</t>
  </si>
  <si>
    <t>1-2</t>
  </si>
  <si>
    <t>План работы   по текущему ремонту  на 2012 г  по дому №19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</si>
  <si>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</si>
  <si>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</si>
  <si>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</si>
  <si>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</si>
  <si>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Составили:</t>
  </si>
  <si>
    <t>Мастер ТО</t>
  </si>
  <si>
    <t>Техник</t>
  </si>
  <si>
    <t>Яковлева И.А.</t>
  </si>
  <si>
    <t>Престр О.В.</t>
  </si>
  <si>
    <t>утепление/темп.шов</t>
  </si>
  <si>
    <t>утепление /темп.шов</t>
  </si>
  <si>
    <t>.23/54</t>
  </si>
  <si>
    <t>внутрен.отделка-1 этажи</t>
  </si>
  <si>
    <t xml:space="preserve"> двери тамб</t>
  </si>
  <si>
    <t xml:space="preserve"> двери вход.1 подъезд</t>
  </si>
  <si>
    <t>подъездные окна-2 под.</t>
  </si>
  <si>
    <t xml:space="preserve"> труба-обратка</t>
  </si>
  <si>
    <t>.120/24</t>
  </si>
  <si>
    <t>м/панельный</t>
  </si>
  <si>
    <t>Площадка для машин</t>
  </si>
  <si>
    <t>циркуляционный насос</t>
  </si>
  <si>
    <t>цирк.насос</t>
  </si>
  <si>
    <t>ремонт тамбура 1 под.</t>
  </si>
  <si>
    <t>откосы 1 подъезд</t>
  </si>
  <si>
    <t>м/п</t>
  </si>
  <si>
    <t>насос</t>
  </si>
  <si>
    <t xml:space="preserve">    .76/24</t>
  </si>
  <si>
    <t>ремонт-окраска</t>
  </si>
  <si>
    <t>Благоустройство</t>
  </si>
  <si>
    <t>ограждение газонов</t>
  </si>
  <si>
    <t>остекление</t>
  </si>
  <si>
    <t>подвал-подсыпка ПГС</t>
  </si>
  <si>
    <t>ограждение клумбы</t>
  </si>
  <si>
    <t>наружные стены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</si>
</sst>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2"/>
      <name val="Arial Cyr"/>
      <charset val="204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8" applyFont="1" applyAlignment="1">
      <alignment horizontal="center"/>
    </xf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8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5" fillId="0" borderId="1" xfId="8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10" fillId="0" borderId="1" xfId="8" applyNumberFormat="1" applyFont="1" applyFill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2" fillId="0" borderId="1" xfId="8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8" applyNumberFormat="1" applyFont="1" applyBorder="1" applyAlignment="1">
      <alignment vertical="top" wrapText="1"/>
    </xf>
    <xf numFmtId="0" fontId="10" fillId="0" borderId="1" xfId="8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6" xfId="0" applyFont="1" applyBorder="1"/>
    <xf numFmtId="0" fontId="12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2" fillId="0" borderId="6" xfId="0" applyFont="1" applyBorder="1"/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0" xfId="0" applyNumberFormat="1"/>
    <xf numFmtId="0" fontId="8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/>
    </xf>
    <xf numFmtId="0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/>
    </xf>
    <xf numFmtId="0" fontId="5" fillId="0" borderId="1" xfId="8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horizontal="center"/>
    </xf>
    <xf numFmtId="41" fontId="19" fillId="0" borderId="1" xfId="25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8" applyNumberFormat="1" applyFont="1" applyAlignment="1">
      <alignment horizontal="center" vertical="center" wrapText="1"/>
    </xf>
    <xf numFmtId="0" fontId="12" fillId="0" borderId="6" xfId="0" applyFont="1" applyBorder="1" applyAlignment="1">
      <alignment horizontal="left"/>
    </xf>
    <xf numFmtId="0" fontId="10" fillId="0" borderId="3" xfId="0" applyFont="1" applyBorder="1"/>
    <xf numFmtId="0" fontId="15" fillId="0" borderId="0" xfId="0" applyFont="1" applyAlignment="1">
      <alignment horizontal="center"/>
    </xf>
    <xf numFmtId="13" fontId="19" fillId="0" borderId="1" xfId="25" applyNumberFormat="1" applyFont="1" applyBorder="1" applyAlignment="1">
      <alignment horizontal="center" vertical="center"/>
    </xf>
    <xf numFmtId="41" fontId="9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1" fontId="1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2" fillId="0" borderId="5" xfId="8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164" fontId="23" fillId="0" borderId="10" xfId="0" applyNumberFormat="1" applyFont="1" applyBorder="1" applyAlignment="1">
      <alignment horizontal="center" vertical="top" wrapText="1"/>
    </xf>
    <xf numFmtId="0" fontId="5" fillId="0" borderId="2" xfId="8" applyNumberFormat="1" applyFont="1" applyFill="1" applyBorder="1" applyAlignment="1">
      <alignment horizontal="center" vertical="center" wrapText="1"/>
    </xf>
    <xf numFmtId="0" fontId="5" fillId="0" borderId="14" xfId="8" applyNumberFormat="1" applyFont="1" applyFill="1" applyBorder="1" applyAlignment="1">
      <alignment horizontal="center" vertical="center" wrapText="1"/>
    </xf>
    <xf numFmtId="0" fontId="5" fillId="0" borderId="14" xfId="8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41" fontId="24" fillId="0" borderId="1" xfId="25" applyNumberFormat="1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Fill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vertical="top" wrapText="1"/>
    </xf>
    <xf numFmtId="0" fontId="12" fillId="0" borderId="6" xfId="0" applyFont="1" applyBorder="1" applyAlignment="1">
      <alignment horizontal="left"/>
    </xf>
    <xf numFmtId="0" fontId="11" fillId="0" borderId="1" xfId="0" applyFont="1" applyBorder="1" applyAlignment="1">
      <alignment horizontal="center" vertical="top"/>
    </xf>
    <xf numFmtId="0" fontId="10" fillId="0" borderId="1" xfId="8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8" fillId="0" borderId="6" xfId="8" applyFont="1" applyFill="1" applyBorder="1" applyAlignment="1">
      <alignment horizontal="center" vertical="center"/>
    </xf>
    <xf numFmtId="0" fontId="8" fillId="0" borderId="0" xfId="8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13" xfId="8" applyNumberFormat="1" applyFont="1" applyFill="1" applyBorder="1" applyAlignment="1">
      <alignment horizontal="center" vertical="center" wrapText="1"/>
    </xf>
    <xf numFmtId="0" fontId="5" fillId="0" borderId="14" xfId="8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5" xfId="8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4" xfId="8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horizontal="right"/>
    </xf>
    <xf numFmtId="0" fontId="22" fillId="0" borderId="6" xfId="0" applyFont="1" applyBorder="1" applyAlignment="1">
      <alignment horizontal="left"/>
    </xf>
    <xf numFmtId="0" fontId="5" fillId="0" borderId="2" xfId="8" applyNumberFormat="1" applyFont="1" applyBorder="1" applyAlignment="1">
      <alignment vertical="top" wrapText="1"/>
    </xf>
    <xf numFmtId="0" fontId="5" fillId="0" borderId="4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4" xfId="8" applyNumberFormat="1" applyFont="1" applyFill="1" applyBorder="1" applyAlignment="1">
      <alignment vertical="top" wrapText="1"/>
    </xf>
    <xf numFmtId="0" fontId="5" fillId="0" borderId="1" xfId="8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22" fillId="0" borderId="3" xfId="0" applyFont="1" applyBorder="1"/>
    <xf numFmtId="0" fontId="22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5" fillId="0" borderId="1" xfId="8" applyNumberFormat="1" applyFont="1" applyFill="1" applyBorder="1" applyAlignment="1">
      <alignment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2" xfId="8" applyNumberFormat="1" applyFont="1" applyFill="1" applyBorder="1" applyAlignment="1">
      <alignment horizontal="left" vertical="center" wrapText="1"/>
    </xf>
    <xf numFmtId="0" fontId="5" fillId="0" borderId="4" xfId="8" applyNumberFormat="1" applyFont="1" applyFill="1" applyBorder="1" applyAlignment="1">
      <alignment horizontal="left" vertical="center" wrapText="1"/>
    </xf>
    <xf numFmtId="0" fontId="20" fillId="0" borderId="6" xfId="8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7" fillId="0" borderId="1" xfId="0" applyFont="1" applyBorder="1" applyAlignment="1">
      <alignment vertical="top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8;&#1088;&#1072;\&#1056;&#1072;&#1073;&#1086;&#1095;&#1080;&#1081;%20&#1089;&#1090;&#1086;&#1083;\&#1054;&#1054;&#1054;%20&#1042;&#1059;&#1046;&#1050;&#1057;\&#1064;&#1074;&#1099;-&#1082;&#1088;&#1086;&#1074;&#1083;&#1103;-&#1082;&#1086;&#1079;&#1099;&#1088;&#1100;&#1082;&#1080;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1;\Downloads\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8-2009"/>
      <sheetName val="швы"/>
      <sheetName val="козырьки"/>
      <sheetName val="кровля"/>
      <sheetName val="вентиляция"/>
    </sheetNames>
    <sheetDataSet>
      <sheetData sheetId="0" refreshError="1"/>
      <sheetData sheetId="1">
        <row r="5">
          <cell r="R5">
            <v>19.8</v>
          </cell>
        </row>
        <row r="27">
          <cell r="R27">
            <v>86.9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  <sheetName val="Бограда 1"/>
      <sheetName val="Франк-К 28-4"/>
      <sheetName val="Франк-К 28-5"/>
    </sheetNames>
    <sheetDataSet>
      <sheetData sheetId="0">
        <row r="7">
          <cell r="J7">
            <v>1243.92</v>
          </cell>
        </row>
      </sheetData>
      <sheetData sheetId="1"/>
      <sheetData sheetId="2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  <row r="16">
          <cell r="E16">
            <v>2365.4499999999998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5"/>
  <sheetViews>
    <sheetView topLeftCell="A3" workbookViewId="0">
      <selection activeCell="B12" sqref="B12:C12"/>
    </sheetView>
  </sheetViews>
  <sheetFormatPr defaultRowHeight="15"/>
  <cols>
    <col min="1" max="1" width="6.42578125" style="17" bestFit="1" customWidth="1"/>
    <col min="2" max="2" width="35.7109375" style="13" customWidth="1"/>
    <col min="3" max="3" width="24.85546875" style="8" customWidth="1"/>
    <col min="4" max="4" width="11" style="8" customWidth="1"/>
    <col min="5" max="5" width="9.5703125" style="8" customWidth="1"/>
  </cols>
  <sheetData>
    <row r="1" spans="1:5">
      <c r="C1" s="122" t="s">
        <v>110</v>
      </c>
      <c r="D1" s="122"/>
      <c r="E1" s="122"/>
    </row>
    <row r="2" spans="1:5">
      <c r="C2" s="122" t="s">
        <v>111</v>
      </c>
      <c r="D2" s="122"/>
      <c r="E2" s="122"/>
    </row>
    <row r="3" spans="1:5" ht="19.5" customHeight="1">
      <c r="C3" s="122" t="s">
        <v>112</v>
      </c>
      <c r="D3" s="122"/>
      <c r="E3" s="122"/>
    </row>
    <row r="4" spans="1:5" ht="19.5" customHeight="1">
      <c r="C4" s="122" t="s">
        <v>113</v>
      </c>
      <c r="D4" s="122"/>
      <c r="E4" s="122"/>
    </row>
    <row r="5" spans="1:5" s="2" customFormat="1" ht="23.25" customHeight="1" thickBot="1">
      <c r="A5" s="124" t="s">
        <v>80</v>
      </c>
      <c r="B5" s="125"/>
      <c r="C5" s="125"/>
      <c r="D5" s="125"/>
      <c r="E5" s="125"/>
    </row>
    <row r="6" spans="1:5" s="5" customFormat="1" ht="26.25" thickBot="1">
      <c r="A6" s="106" t="s">
        <v>3</v>
      </c>
      <c r="B6" s="127" t="s">
        <v>56</v>
      </c>
      <c r="C6" s="128"/>
      <c r="D6" s="107" t="s">
        <v>30</v>
      </c>
      <c r="E6" s="108" t="s">
        <v>74</v>
      </c>
    </row>
    <row r="7" spans="1:5">
      <c r="A7" s="112">
        <v>1</v>
      </c>
      <c r="B7" s="114" t="s">
        <v>4</v>
      </c>
      <c r="C7" s="7" t="s">
        <v>23</v>
      </c>
      <c r="D7" s="7"/>
      <c r="E7" s="11"/>
    </row>
    <row r="8" spans="1:5">
      <c r="A8" s="112">
        <v>2</v>
      </c>
      <c r="B8" s="114" t="s">
        <v>5</v>
      </c>
      <c r="C8" s="11">
        <v>1</v>
      </c>
      <c r="D8" s="11"/>
      <c r="E8" s="11"/>
    </row>
    <row r="9" spans="1:5">
      <c r="A9" s="112">
        <v>3</v>
      </c>
      <c r="B9" s="114" t="s">
        <v>32</v>
      </c>
      <c r="C9" s="11">
        <v>5</v>
      </c>
      <c r="D9" s="11"/>
      <c r="E9" s="11"/>
    </row>
    <row r="10" spans="1:5" ht="15" customHeight="1">
      <c r="A10" s="112">
        <v>4</v>
      </c>
      <c r="B10" s="114" t="s">
        <v>6</v>
      </c>
      <c r="C10" s="11">
        <v>4</v>
      </c>
      <c r="D10" s="11"/>
      <c r="E10" s="11"/>
    </row>
    <row r="11" spans="1:5" ht="15" customHeight="1">
      <c r="A11" s="112">
        <v>5</v>
      </c>
      <c r="B11" s="114" t="s">
        <v>7</v>
      </c>
      <c r="C11" s="11" t="s">
        <v>33</v>
      </c>
      <c r="D11" s="11"/>
      <c r="E11" s="11"/>
    </row>
    <row r="12" spans="1:5" ht="15" customHeight="1" thickBot="1">
      <c r="A12" s="102">
        <v>6</v>
      </c>
      <c r="B12" s="129" t="s">
        <v>75</v>
      </c>
      <c r="C12" s="130"/>
      <c r="D12" s="109" t="s">
        <v>25</v>
      </c>
      <c r="E12" s="105"/>
    </row>
    <row r="13" spans="1:5" s="32" customFormat="1" ht="12">
      <c r="A13" s="116">
        <v>7</v>
      </c>
      <c r="B13" s="131" t="s">
        <v>0</v>
      </c>
      <c r="C13" s="103" t="s">
        <v>24</v>
      </c>
      <c r="D13" s="103" t="s">
        <v>18</v>
      </c>
      <c r="E13" s="104">
        <v>4</v>
      </c>
    </row>
    <row r="14" spans="1:5" s="32" customFormat="1" ht="12">
      <c r="A14" s="116"/>
      <c r="B14" s="117"/>
      <c r="C14" s="33" t="s">
        <v>19</v>
      </c>
      <c r="D14" s="33" t="s">
        <v>28</v>
      </c>
      <c r="E14" s="30"/>
    </row>
    <row r="15" spans="1:5" s="32" customFormat="1" ht="12.75">
      <c r="A15" s="116"/>
      <c r="B15" s="117"/>
      <c r="C15" s="33" t="s">
        <v>31</v>
      </c>
      <c r="D15" s="33" t="s">
        <v>25</v>
      </c>
      <c r="E15" s="91">
        <f>E13*700</f>
        <v>2800</v>
      </c>
    </row>
    <row r="16" spans="1:5" s="32" customFormat="1" ht="12">
      <c r="A16" s="116">
        <v>8</v>
      </c>
      <c r="B16" s="117" t="s">
        <v>2</v>
      </c>
      <c r="C16" s="33" t="s">
        <v>34</v>
      </c>
      <c r="D16" s="33" t="s">
        <v>27</v>
      </c>
      <c r="E16" s="41">
        <v>20</v>
      </c>
    </row>
    <row r="17" spans="1:5" s="32" customFormat="1" ht="12.75">
      <c r="A17" s="116"/>
      <c r="B17" s="117"/>
      <c r="C17" s="33" t="s">
        <v>31</v>
      </c>
      <c r="D17" s="33" t="s">
        <v>25</v>
      </c>
      <c r="E17" s="91">
        <f>E16*360</f>
        <v>7200</v>
      </c>
    </row>
    <row r="18" spans="1:5" s="32" customFormat="1" ht="15" customHeight="1">
      <c r="A18" s="116">
        <v>9</v>
      </c>
      <c r="B18" s="117" t="s">
        <v>1</v>
      </c>
      <c r="C18" s="33" t="s">
        <v>35</v>
      </c>
      <c r="D18" s="33" t="s">
        <v>28</v>
      </c>
      <c r="E18" s="30"/>
    </row>
    <row r="19" spans="1:5" s="32" customFormat="1" ht="12">
      <c r="A19" s="116"/>
      <c r="B19" s="117"/>
      <c r="C19" s="33" t="s">
        <v>31</v>
      </c>
      <c r="D19" s="33" t="s">
        <v>25</v>
      </c>
      <c r="E19" s="30"/>
    </row>
    <row r="20" spans="1:5" s="32" customFormat="1" ht="15" customHeight="1">
      <c r="A20" s="116">
        <v>10</v>
      </c>
      <c r="B20" s="117" t="s">
        <v>36</v>
      </c>
      <c r="C20" s="33" t="s">
        <v>37</v>
      </c>
      <c r="D20" s="33" t="s">
        <v>28</v>
      </c>
      <c r="E20" s="30"/>
    </row>
    <row r="21" spans="1:5" s="32" customFormat="1" ht="12.75">
      <c r="A21" s="116"/>
      <c r="B21" s="117"/>
      <c r="C21" s="33" t="s">
        <v>31</v>
      </c>
      <c r="D21" s="33" t="s">
        <v>25</v>
      </c>
      <c r="E21" s="91">
        <v>0</v>
      </c>
    </row>
    <row r="22" spans="1:5" s="32" customFormat="1" ht="15" customHeight="1">
      <c r="A22" s="116">
        <v>12</v>
      </c>
      <c r="B22" s="117" t="s">
        <v>9</v>
      </c>
      <c r="C22" s="33" t="s">
        <v>38</v>
      </c>
      <c r="D22" s="33" t="s">
        <v>28</v>
      </c>
      <c r="E22" s="30"/>
    </row>
    <row r="23" spans="1:5" s="32" customFormat="1" ht="12">
      <c r="A23" s="116"/>
      <c r="B23" s="117"/>
      <c r="C23" s="33" t="s">
        <v>39</v>
      </c>
      <c r="D23" s="33" t="s">
        <v>28</v>
      </c>
      <c r="E23" s="30"/>
    </row>
    <row r="24" spans="1:5" s="32" customFormat="1" ht="12">
      <c r="A24" s="116"/>
      <c r="B24" s="117"/>
      <c r="C24" s="33" t="s">
        <v>40</v>
      </c>
      <c r="D24" s="33" t="s">
        <v>28</v>
      </c>
      <c r="E24" s="30"/>
    </row>
    <row r="25" spans="1:5" s="32" customFormat="1" ht="12.75">
      <c r="A25" s="116"/>
      <c r="B25" s="117"/>
      <c r="C25" s="33" t="s">
        <v>31</v>
      </c>
      <c r="D25" s="33" t="s">
        <v>25</v>
      </c>
      <c r="E25" s="91">
        <v>0</v>
      </c>
    </row>
    <row r="26" spans="1:5" s="32" customFormat="1" ht="15" customHeight="1">
      <c r="A26" s="116">
        <v>13</v>
      </c>
      <c r="B26" s="117" t="s">
        <v>10</v>
      </c>
      <c r="C26" s="33" t="s">
        <v>29</v>
      </c>
      <c r="D26" s="33" t="s">
        <v>43</v>
      </c>
      <c r="E26" s="30"/>
    </row>
    <row r="27" spans="1:5" s="32" customFormat="1" ht="12">
      <c r="A27" s="116"/>
      <c r="B27" s="117"/>
      <c r="C27" s="33" t="s">
        <v>41</v>
      </c>
      <c r="D27" s="33" t="s">
        <v>28</v>
      </c>
      <c r="E27" s="30"/>
    </row>
    <row r="28" spans="1:5" s="32" customFormat="1" ht="12">
      <c r="A28" s="116"/>
      <c r="B28" s="117"/>
      <c r="C28" s="33" t="s">
        <v>42</v>
      </c>
      <c r="D28" s="33" t="s">
        <v>27</v>
      </c>
      <c r="E28" s="30"/>
    </row>
    <row r="29" spans="1:5" s="32" customFormat="1" ht="12.75">
      <c r="A29" s="116"/>
      <c r="B29" s="117"/>
      <c r="C29" s="33" t="s">
        <v>31</v>
      </c>
      <c r="D29" s="33" t="s">
        <v>25</v>
      </c>
      <c r="E29" s="91">
        <v>0</v>
      </c>
    </row>
    <row r="30" spans="1:5" s="32" customFormat="1" ht="15" customHeight="1">
      <c r="A30" s="116">
        <v>14</v>
      </c>
      <c r="B30" s="117" t="s">
        <v>11</v>
      </c>
      <c r="C30" s="33" t="s">
        <v>45</v>
      </c>
      <c r="D30" s="33" t="s">
        <v>18</v>
      </c>
      <c r="E30" s="30"/>
    </row>
    <row r="31" spans="1:5" s="32" customFormat="1" ht="12">
      <c r="A31" s="116"/>
      <c r="B31" s="117"/>
      <c r="C31" s="33" t="s">
        <v>44</v>
      </c>
      <c r="D31" s="33" t="s">
        <v>28</v>
      </c>
      <c r="E31" s="30"/>
    </row>
    <row r="32" spans="1:5" s="32" customFormat="1" ht="12">
      <c r="A32" s="116"/>
      <c r="B32" s="117"/>
      <c r="C32" s="33" t="s">
        <v>20</v>
      </c>
      <c r="D32" s="33" t="s">
        <v>25</v>
      </c>
      <c r="E32" s="34"/>
    </row>
    <row r="33" spans="1:5" s="32" customFormat="1" ht="15" customHeight="1">
      <c r="A33" s="28">
        <v>15</v>
      </c>
      <c r="B33" s="29" t="s">
        <v>26</v>
      </c>
      <c r="C33" s="33" t="s">
        <v>31</v>
      </c>
      <c r="D33" s="30" t="s">
        <v>25</v>
      </c>
      <c r="E33" s="110">
        <f>E32+E29+E25+E21+E17+E15</f>
        <v>10000</v>
      </c>
    </row>
    <row r="34" spans="1:5" s="32" customFormat="1" ht="15" customHeight="1">
      <c r="A34" s="116">
        <v>16</v>
      </c>
      <c r="B34" s="117" t="s">
        <v>12</v>
      </c>
      <c r="C34" s="9" t="s">
        <v>46</v>
      </c>
      <c r="D34" s="9" t="s">
        <v>28</v>
      </c>
      <c r="E34" s="30"/>
    </row>
    <row r="35" spans="1:5" s="32" customFormat="1" ht="12">
      <c r="A35" s="116"/>
      <c r="B35" s="117"/>
      <c r="C35" s="9" t="s">
        <v>52</v>
      </c>
      <c r="D35" s="9" t="s">
        <v>28</v>
      </c>
      <c r="E35" s="30"/>
    </row>
    <row r="36" spans="1:5" s="32" customFormat="1" ht="12">
      <c r="A36" s="116"/>
      <c r="B36" s="117"/>
      <c r="C36" s="9" t="s">
        <v>51</v>
      </c>
      <c r="D36" s="9" t="s">
        <v>27</v>
      </c>
      <c r="E36" s="30"/>
    </row>
    <row r="37" spans="1:5" s="32" customFormat="1" ht="12">
      <c r="A37" s="116"/>
      <c r="B37" s="117"/>
      <c r="C37" s="9" t="s">
        <v>50</v>
      </c>
      <c r="D37" s="9" t="s">
        <v>28</v>
      </c>
      <c r="E37" s="30"/>
    </row>
    <row r="38" spans="1:5" s="32" customFormat="1" ht="12">
      <c r="A38" s="116"/>
      <c r="B38" s="117"/>
      <c r="C38" s="9" t="s">
        <v>21</v>
      </c>
      <c r="D38" s="9" t="s">
        <v>28</v>
      </c>
      <c r="E38" s="30"/>
    </row>
    <row r="39" spans="1:5" s="32" customFormat="1" ht="12">
      <c r="A39" s="116"/>
      <c r="B39" s="117"/>
      <c r="C39" s="9" t="s">
        <v>49</v>
      </c>
      <c r="D39" s="9" t="s">
        <v>28</v>
      </c>
      <c r="E39" s="30"/>
    </row>
    <row r="40" spans="1:5" s="32" customFormat="1" ht="12">
      <c r="A40" s="116"/>
      <c r="B40" s="117"/>
      <c r="C40" s="33" t="s">
        <v>48</v>
      </c>
      <c r="D40" s="33" t="s">
        <v>27</v>
      </c>
      <c r="E40" s="30"/>
    </row>
    <row r="41" spans="1:5" s="32" customFormat="1" ht="12">
      <c r="A41" s="116"/>
      <c r="B41" s="117"/>
      <c r="C41" s="33" t="s">
        <v>47</v>
      </c>
      <c r="D41" s="33" t="s">
        <v>27</v>
      </c>
      <c r="E41" s="30"/>
    </row>
    <row r="42" spans="1:5" s="32" customFormat="1" ht="12.75">
      <c r="A42" s="116"/>
      <c r="B42" s="117"/>
      <c r="C42" s="33" t="s">
        <v>31</v>
      </c>
      <c r="D42" s="33" t="s">
        <v>25</v>
      </c>
      <c r="E42" s="91">
        <v>8714</v>
      </c>
    </row>
    <row r="43" spans="1:5" s="32" customFormat="1" ht="12">
      <c r="A43" s="116">
        <v>17</v>
      </c>
      <c r="B43" s="117" t="s">
        <v>13</v>
      </c>
      <c r="C43" s="33" t="s">
        <v>22</v>
      </c>
      <c r="D43" s="33" t="s">
        <v>28</v>
      </c>
      <c r="E43" s="30"/>
    </row>
    <row r="44" spans="1:5" s="32" customFormat="1" ht="12.75">
      <c r="A44" s="116"/>
      <c r="B44" s="117"/>
      <c r="C44" s="9" t="s">
        <v>131</v>
      </c>
      <c r="D44" s="9" t="s">
        <v>28</v>
      </c>
      <c r="E44" s="91"/>
    </row>
    <row r="45" spans="1:5" s="32" customFormat="1" ht="12">
      <c r="A45" s="116"/>
      <c r="B45" s="117"/>
      <c r="C45" s="33" t="s">
        <v>48</v>
      </c>
      <c r="D45" s="33" t="s">
        <v>27</v>
      </c>
      <c r="E45" s="30"/>
    </row>
    <row r="46" spans="1:5" s="32" customFormat="1" ht="12.75">
      <c r="A46" s="116"/>
      <c r="B46" s="117"/>
      <c r="C46" s="33" t="s">
        <v>31</v>
      </c>
      <c r="D46" s="33" t="s">
        <v>25</v>
      </c>
      <c r="E46" s="91">
        <v>33511</v>
      </c>
    </row>
    <row r="47" spans="1:5" s="32" customFormat="1" ht="12">
      <c r="A47" s="116">
        <v>18</v>
      </c>
      <c r="B47" s="117" t="s">
        <v>14</v>
      </c>
      <c r="C47" s="33" t="s">
        <v>53</v>
      </c>
      <c r="D47" s="33" t="s">
        <v>28</v>
      </c>
      <c r="E47" s="30"/>
    </row>
    <row r="48" spans="1:5" s="32" customFormat="1" ht="12">
      <c r="A48" s="116"/>
      <c r="B48" s="117"/>
      <c r="C48" s="35" t="s">
        <v>54</v>
      </c>
      <c r="D48" s="35" t="s">
        <v>27</v>
      </c>
      <c r="E48" s="30"/>
    </row>
    <row r="49" spans="1:5" s="32" customFormat="1" ht="12.75">
      <c r="A49" s="116"/>
      <c r="B49" s="117"/>
      <c r="C49" s="33" t="s">
        <v>31</v>
      </c>
      <c r="D49" s="33" t="s">
        <v>25</v>
      </c>
      <c r="E49" s="91">
        <v>2752</v>
      </c>
    </row>
    <row r="50" spans="1:5" s="32" customFormat="1" ht="15" customHeight="1">
      <c r="A50" s="116">
        <v>19</v>
      </c>
      <c r="B50" s="117" t="s">
        <v>15</v>
      </c>
      <c r="C50" s="35" t="s">
        <v>55</v>
      </c>
      <c r="D50" s="35" t="s">
        <v>28</v>
      </c>
      <c r="E50" s="30"/>
    </row>
    <row r="51" spans="1:5" s="32" customFormat="1" ht="12">
      <c r="A51" s="116"/>
      <c r="B51" s="117"/>
      <c r="C51" s="35" t="s">
        <v>54</v>
      </c>
      <c r="D51" s="35" t="s">
        <v>27</v>
      </c>
      <c r="E51" s="30"/>
    </row>
    <row r="52" spans="1:5" s="32" customFormat="1" ht="12.75">
      <c r="A52" s="116"/>
      <c r="B52" s="117"/>
      <c r="C52" s="33" t="s">
        <v>31</v>
      </c>
      <c r="D52" s="33" t="s">
        <v>25</v>
      </c>
      <c r="E52" s="91">
        <v>6879</v>
      </c>
    </row>
    <row r="53" spans="1:5" s="32" customFormat="1" ht="24.75" customHeight="1">
      <c r="A53" s="28"/>
      <c r="B53" s="36" t="s">
        <v>57</v>
      </c>
      <c r="C53" s="33" t="s">
        <v>31</v>
      </c>
      <c r="D53" s="33" t="s">
        <v>25</v>
      </c>
      <c r="E53" s="91">
        <f>E57*0.1</f>
        <v>5066.4000000000005</v>
      </c>
    </row>
    <row r="54" spans="1:5" s="32" customFormat="1" ht="15" customHeight="1">
      <c r="A54" s="28">
        <v>20</v>
      </c>
      <c r="B54" s="36" t="s">
        <v>16</v>
      </c>
      <c r="C54" s="33" t="s">
        <v>31</v>
      </c>
      <c r="D54" s="33" t="s">
        <v>25</v>
      </c>
      <c r="E54" s="91">
        <f>E57*0.25</f>
        <v>12666</v>
      </c>
    </row>
    <row r="55" spans="1:5" s="32" customFormat="1" ht="15" customHeight="1">
      <c r="A55" s="28">
        <v>21</v>
      </c>
      <c r="B55" s="29" t="s">
        <v>17</v>
      </c>
      <c r="C55" s="37" t="s">
        <v>31</v>
      </c>
      <c r="D55" s="37" t="s">
        <v>25</v>
      </c>
      <c r="E55" s="110">
        <f>E54+E53+E49+E46+E42+E52</f>
        <v>69588.399999999994</v>
      </c>
    </row>
    <row r="56" spans="1:5" s="39" customFormat="1" ht="15" customHeight="1">
      <c r="A56" s="38">
        <v>22</v>
      </c>
      <c r="B56" s="120" t="s">
        <v>71</v>
      </c>
      <c r="C56" s="121"/>
      <c r="D56" s="37" t="s">
        <v>25</v>
      </c>
      <c r="E56" s="110">
        <f>E55+E33</f>
        <v>79588.399999999994</v>
      </c>
    </row>
    <row r="57" spans="1:5" s="32" customFormat="1" ht="15.75" customHeight="1">
      <c r="A57" s="28">
        <v>24</v>
      </c>
      <c r="B57" s="118" t="s">
        <v>79</v>
      </c>
      <c r="C57" s="119"/>
      <c r="D57" s="37" t="s">
        <v>25</v>
      </c>
      <c r="E57" s="91">
        <v>50664</v>
      </c>
    </row>
    <row r="58" spans="1:5" ht="15" customHeight="1">
      <c r="B58" s="126" t="s">
        <v>114</v>
      </c>
      <c r="C58" s="126"/>
      <c r="D58" s="41"/>
    </row>
    <row r="59" spans="1:5">
      <c r="B59" s="42" t="s">
        <v>115</v>
      </c>
      <c r="C59" s="49"/>
      <c r="D59" s="123" t="s">
        <v>117</v>
      </c>
      <c r="E59" s="123"/>
    </row>
    <row r="60" spans="1:5">
      <c r="B60" s="42" t="s">
        <v>116</v>
      </c>
      <c r="C60" s="96"/>
      <c r="D60" s="123" t="s">
        <v>118</v>
      </c>
      <c r="E60" s="123"/>
    </row>
    <row r="61" spans="1:5">
      <c r="B61" s="42" t="s">
        <v>60</v>
      </c>
      <c r="C61" s="42"/>
      <c r="D61" s="41"/>
    </row>
    <row r="62" spans="1:5">
      <c r="B62" s="115" t="s">
        <v>61</v>
      </c>
      <c r="C62" s="115"/>
      <c r="D62" s="45"/>
    </row>
    <row r="63" spans="1:5">
      <c r="B63" s="46" t="s">
        <v>62</v>
      </c>
      <c r="C63" s="47"/>
      <c r="D63" s="48"/>
    </row>
    <row r="64" spans="1:5">
      <c r="B64" s="50" t="s">
        <v>62</v>
      </c>
      <c r="C64" s="47"/>
      <c r="D64" s="48"/>
    </row>
    <row r="65" spans="2:4">
      <c r="B65" s="43" t="s">
        <v>63</v>
      </c>
      <c r="C65" s="44"/>
      <c r="D65" s="45"/>
    </row>
  </sheetData>
  <mergeCells count="35">
    <mergeCell ref="D60:E60"/>
    <mergeCell ref="C1:E1"/>
    <mergeCell ref="C2:E2"/>
    <mergeCell ref="C3:E3"/>
    <mergeCell ref="A5:E5"/>
    <mergeCell ref="B58:C58"/>
    <mergeCell ref="B6:C6"/>
    <mergeCell ref="B12:C12"/>
    <mergeCell ref="A13:A15"/>
    <mergeCell ref="A16:A17"/>
    <mergeCell ref="A18:A19"/>
    <mergeCell ref="A22:A25"/>
    <mergeCell ref="A26:A29"/>
    <mergeCell ref="B13:B15"/>
    <mergeCell ref="A50:A52"/>
    <mergeCell ref="C4:E4"/>
    <mergeCell ref="D59:E59"/>
    <mergeCell ref="B16:B17"/>
    <mergeCell ref="B18:B19"/>
    <mergeCell ref="A43:A46"/>
    <mergeCell ref="B62:C62"/>
    <mergeCell ref="A47:A49"/>
    <mergeCell ref="B20:B21"/>
    <mergeCell ref="B43:B46"/>
    <mergeCell ref="B47:B49"/>
    <mergeCell ref="B30:B32"/>
    <mergeCell ref="B34:B42"/>
    <mergeCell ref="A34:A42"/>
    <mergeCell ref="B22:B25"/>
    <mergeCell ref="B26:B29"/>
    <mergeCell ref="A30:A32"/>
    <mergeCell ref="B50:B52"/>
    <mergeCell ref="B57:C57"/>
    <mergeCell ref="A20:A21"/>
    <mergeCell ref="B56:C56"/>
  </mergeCells>
  <printOptions horizontalCentered="1"/>
  <pageMargins left="0.51181102362204722" right="0.31496062992125984" top="0.35433070866141736" bottom="0.35433070866141736" header="0.31496062992125984" footer="0.31496062992125984"/>
  <pageSetup paperSize="9" scale="80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65"/>
  <sheetViews>
    <sheetView workbookViewId="0">
      <selection activeCell="B12" sqref="B12:C12"/>
    </sheetView>
  </sheetViews>
  <sheetFormatPr defaultRowHeight="15"/>
  <cols>
    <col min="1" max="1" width="6.42578125" style="17" bestFit="1" customWidth="1"/>
    <col min="2" max="2" width="33.140625" style="13" customWidth="1"/>
    <col min="3" max="3" width="24.140625" style="8" customWidth="1"/>
    <col min="4" max="4" width="10" style="8" customWidth="1"/>
    <col min="5" max="5" width="11.5703125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 ht="24" customHeight="1">
      <c r="A5" s="160" t="s">
        <v>91</v>
      </c>
      <c r="B5" s="160"/>
      <c r="C5" s="160"/>
      <c r="D5" s="160"/>
      <c r="E5" s="160"/>
    </row>
    <row r="6" spans="1:5" s="5" customFormat="1" ht="25.5">
      <c r="A6" s="51" t="s">
        <v>3</v>
      </c>
      <c r="B6" s="151" t="s">
        <v>56</v>
      </c>
      <c r="C6" s="159"/>
      <c r="D6" s="68" t="s">
        <v>30</v>
      </c>
      <c r="E6" s="84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14"/>
    </row>
    <row r="8" spans="1:5">
      <c r="A8" s="16">
        <v>2</v>
      </c>
      <c r="B8" s="12" t="s">
        <v>5</v>
      </c>
      <c r="C8" s="11">
        <v>20</v>
      </c>
      <c r="D8" s="11"/>
      <c r="E8" s="14"/>
    </row>
    <row r="9" spans="1:5">
      <c r="A9" s="16">
        <v>3</v>
      </c>
      <c r="B9" s="12" t="s">
        <v>32</v>
      </c>
      <c r="C9" s="11">
        <v>9</v>
      </c>
      <c r="D9" s="11"/>
      <c r="E9" s="14"/>
    </row>
    <row r="10" spans="1:5" ht="15" customHeight="1">
      <c r="A10" s="16">
        <v>4</v>
      </c>
      <c r="B10" s="12" t="s">
        <v>6</v>
      </c>
      <c r="C10" s="11">
        <v>2</v>
      </c>
      <c r="D10" s="11"/>
      <c r="E10" s="14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14"/>
    </row>
    <row r="12" spans="1:5" ht="15" customHeight="1">
      <c r="A12" s="16">
        <v>6</v>
      </c>
      <c r="B12" s="143" t="s">
        <v>75</v>
      </c>
      <c r="C12" s="144"/>
      <c r="D12" s="16" t="s">
        <v>25</v>
      </c>
      <c r="E12" s="14"/>
    </row>
    <row r="13" spans="1:5">
      <c r="A13" s="132">
        <v>7</v>
      </c>
      <c r="B13" s="133" t="s">
        <v>0</v>
      </c>
      <c r="C13" s="10" t="s">
        <v>101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v>58</v>
      </c>
    </row>
    <row r="17" spans="1:5">
      <c r="A17" s="132"/>
      <c r="B17" s="133"/>
      <c r="C17" s="4" t="s">
        <v>31</v>
      </c>
      <c r="D17" s="4" t="s">
        <v>25</v>
      </c>
      <c r="E17" s="91">
        <f>E16*360</f>
        <v>20880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133</v>
      </c>
      <c r="D22" s="4" t="s">
        <v>134</v>
      </c>
      <c r="E22" s="91">
        <v>50</v>
      </c>
    </row>
    <row r="23" spans="1:5">
      <c r="A23" s="132"/>
      <c r="B23" s="133"/>
      <c r="C23" s="4" t="s">
        <v>140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/>
    </row>
    <row r="25" spans="1:5">
      <c r="A25" s="132"/>
      <c r="B25" s="133"/>
      <c r="C25" s="4" t="s">
        <v>31</v>
      </c>
      <c r="D25" s="4" t="s">
        <v>25</v>
      </c>
      <c r="E25" s="91">
        <f>16717.91</f>
        <v>16717.91</v>
      </c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>
        <f>E26*85000</f>
        <v>0</v>
      </c>
    </row>
    <row r="30" spans="1:5" ht="15" customHeight="1">
      <c r="A30" s="132">
        <v>14</v>
      </c>
      <c r="B30" s="133" t="s">
        <v>129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>
        <v>60000</v>
      </c>
    </row>
    <row r="33" spans="1:5" ht="15" customHeight="1">
      <c r="A33" s="16">
        <v>15</v>
      </c>
      <c r="B33" s="134" t="s">
        <v>26</v>
      </c>
      <c r="C33" s="135"/>
      <c r="D33" s="11" t="s">
        <v>25</v>
      </c>
      <c r="E33" s="91">
        <f>E15+E17+E19+E21+E25+E29+E32</f>
        <v>97597.91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>
        <v>30</v>
      </c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65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101">
        <v>36000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49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>
        <v>15000</v>
      </c>
    </row>
    <row r="47" spans="1:5">
      <c r="A47" s="132">
        <v>18</v>
      </c>
      <c r="B47" s="133" t="s">
        <v>14</v>
      </c>
      <c r="C47" s="6" t="s">
        <v>130</v>
      </c>
      <c r="D47" s="4" t="s">
        <v>28</v>
      </c>
      <c r="E47" s="91">
        <v>1</v>
      </c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>
        <v>38000</v>
      </c>
    </row>
    <row r="50" spans="1:5" ht="15" customHeight="1">
      <c r="A50" s="132">
        <v>19</v>
      </c>
      <c r="B50" s="133" t="s">
        <v>64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/>
    </row>
    <row r="52" spans="1:5">
      <c r="A52" s="132"/>
      <c r="B52" s="133"/>
      <c r="C52" s="4" t="s">
        <v>31</v>
      </c>
      <c r="D52" s="4" t="s">
        <v>25</v>
      </c>
      <c r="E52" s="91">
        <v>15000</v>
      </c>
    </row>
    <row r="53" spans="1:5" ht="29.25" customHeight="1">
      <c r="A53" s="21">
        <v>20</v>
      </c>
      <c r="B53" s="138" t="s">
        <v>57</v>
      </c>
      <c r="C53" s="139"/>
      <c r="D53" s="4" t="s">
        <v>25</v>
      </c>
      <c r="E53" s="91">
        <f>E57*0.1</f>
        <v>27243.9</v>
      </c>
    </row>
    <row r="54" spans="1:5" ht="15" customHeight="1">
      <c r="A54" s="16">
        <v>21</v>
      </c>
      <c r="B54" s="138" t="s">
        <v>16</v>
      </c>
      <c r="C54" s="139"/>
      <c r="D54" s="4" t="s">
        <v>25</v>
      </c>
      <c r="E54" s="91">
        <f>E57*0.25</f>
        <v>68109.75</v>
      </c>
    </row>
    <row r="55" spans="1:5" ht="15" customHeight="1">
      <c r="A55" s="16">
        <v>22</v>
      </c>
      <c r="B55" s="140" t="s">
        <v>17</v>
      </c>
      <c r="C55" s="141"/>
      <c r="D55" s="3" t="s">
        <v>25</v>
      </c>
      <c r="E55" s="91">
        <f>E54+E53+E52+E49+E46+E42</f>
        <v>199353.65</v>
      </c>
    </row>
    <row r="56" spans="1:5" ht="15" customHeight="1">
      <c r="A56" s="16">
        <v>23</v>
      </c>
      <c r="B56" s="120" t="s">
        <v>71</v>
      </c>
      <c r="C56" s="121"/>
      <c r="D56" s="3" t="s">
        <v>25</v>
      </c>
      <c r="E56" s="91">
        <f>E55+E33</f>
        <v>296951.56</v>
      </c>
    </row>
    <row r="57" spans="1:5" ht="15" customHeight="1">
      <c r="A57" s="16">
        <v>24</v>
      </c>
      <c r="B57" s="118" t="s">
        <v>79</v>
      </c>
      <c r="C57" s="119"/>
      <c r="D57" s="3" t="s">
        <v>25</v>
      </c>
      <c r="E57" s="91">
        <v>272439</v>
      </c>
    </row>
    <row r="58" spans="1:5" ht="16.5" customHeight="1">
      <c r="B58" s="147" t="s">
        <v>114</v>
      </c>
      <c r="C58" s="147"/>
      <c r="D58" s="55"/>
      <c r="E58" s="99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55"/>
      <c r="E61" s="24"/>
    </row>
    <row r="62" spans="1:5">
      <c r="B62" s="115" t="s">
        <v>61</v>
      </c>
      <c r="C62" s="115"/>
      <c r="D62" s="56"/>
      <c r="E62" s="24"/>
    </row>
    <row r="63" spans="1:5">
      <c r="B63" s="57" t="s">
        <v>62</v>
      </c>
      <c r="C63" s="44"/>
      <c r="D63" s="56"/>
      <c r="E63" s="24"/>
    </row>
    <row r="64" spans="1:5">
      <c r="B64" s="95" t="s">
        <v>62</v>
      </c>
      <c r="C64" s="44"/>
      <c r="D64" s="56"/>
      <c r="E64" s="24"/>
    </row>
    <row r="65" spans="2:5">
      <c r="B65" s="95" t="s">
        <v>63</v>
      </c>
      <c r="C65" s="44"/>
      <c r="D65" s="56"/>
      <c r="E65" s="24"/>
    </row>
  </sheetData>
  <mergeCells count="39">
    <mergeCell ref="D59:E59"/>
    <mergeCell ref="D60:E60"/>
    <mergeCell ref="C1:E1"/>
    <mergeCell ref="C2:E2"/>
    <mergeCell ref="C3:E3"/>
    <mergeCell ref="C4:E4"/>
    <mergeCell ref="B58:C58"/>
    <mergeCell ref="B6:C6"/>
    <mergeCell ref="B12:C12"/>
    <mergeCell ref="A5:E5"/>
    <mergeCell ref="B54:C54"/>
    <mergeCell ref="B55:C55"/>
    <mergeCell ref="A13:A15"/>
    <mergeCell ref="B13:B15"/>
    <mergeCell ref="A16:A17"/>
    <mergeCell ref="A43:A46"/>
    <mergeCell ref="B62:C62"/>
    <mergeCell ref="B33:C33"/>
    <mergeCell ref="B16:B17"/>
    <mergeCell ref="A50:A52"/>
    <mergeCell ref="B50:B52"/>
    <mergeCell ref="A26:A29"/>
    <mergeCell ref="B26:B29"/>
    <mergeCell ref="A30:A32"/>
    <mergeCell ref="B30:B32"/>
    <mergeCell ref="A34:A42"/>
    <mergeCell ref="B34:B42"/>
    <mergeCell ref="B56:C56"/>
    <mergeCell ref="B57:C57"/>
    <mergeCell ref="B53:C53"/>
    <mergeCell ref="B43:B46"/>
    <mergeCell ref="A47:A49"/>
    <mergeCell ref="B47:B49"/>
    <mergeCell ref="A18:A19"/>
    <mergeCell ref="B18:B19"/>
    <mergeCell ref="A20:A21"/>
    <mergeCell ref="B20:B21"/>
    <mergeCell ref="A22:A25"/>
    <mergeCell ref="B22:B25"/>
  </mergeCells>
  <printOptions horizontalCentered="1"/>
  <pageMargins left="0.51181102362204722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65"/>
  <sheetViews>
    <sheetView workbookViewId="0">
      <selection activeCell="B56" sqref="B56:C57"/>
    </sheetView>
  </sheetViews>
  <sheetFormatPr defaultRowHeight="15"/>
  <cols>
    <col min="1" max="1" width="6.42578125" style="17" bestFit="1" customWidth="1"/>
    <col min="2" max="2" width="34.5703125" style="13" customWidth="1"/>
    <col min="3" max="3" width="23.28515625" style="8" customWidth="1"/>
    <col min="4" max="4" width="10.5703125" style="8" customWidth="1"/>
    <col min="5" max="5" width="12.42578125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>
      <c r="A5" s="149" t="s">
        <v>92</v>
      </c>
      <c r="B5" s="149"/>
      <c r="C5" s="149"/>
      <c r="D5" s="149"/>
      <c r="E5" s="71"/>
    </row>
    <row r="6" spans="1:5" s="5" customFormat="1" ht="12.75">
      <c r="A6" s="51" t="s">
        <v>3</v>
      </c>
      <c r="B6" s="151" t="s">
        <v>56</v>
      </c>
      <c r="C6" s="159"/>
      <c r="D6" s="53" t="s">
        <v>30</v>
      </c>
      <c r="E6" s="51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14"/>
    </row>
    <row r="8" spans="1:5">
      <c r="A8" s="16">
        <v>2</v>
      </c>
      <c r="B8" s="12" t="s">
        <v>5</v>
      </c>
      <c r="C8" s="11">
        <v>21</v>
      </c>
      <c r="D8" s="11"/>
      <c r="E8" s="14"/>
    </row>
    <row r="9" spans="1:5">
      <c r="A9" s="16">
        <v>3</v>
      </c>
      <c r="B9" s="12" t="s">
        <v>32</v>
      </c>
      <c r="C9" s="11">
        <v>9</v>
      </c>
      <c r="D9" s="11"/>
      <c r="E9" s="14"/>
    </row>
    <row r="10" spans="1:5" ht="15" customHeight="1">
      <c r="A10" s="16">
        <v>4</v>
      </c>
      <c r="B10" s="12" t="s">
        <v>6</v>
      </c>
      <c r="C10" s="11">
        <v>2</v>
      </c>
      <c r="D10" s="11"/>
      <c r="E10" s="14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14"/>
    </row>
    <row r="12" spans="1:5" ht="15" customHeight="1">
      <c r="A12" s="16">
        <v>6</v>
      </c>
      <c r="B12" s="143" t="s">
        <v>75</v>
      </c>
      <c r="C12" s="144"/>
      <c r="D12" s="16" t="s">
        <v>25</v>
      </c>
      <c r="E12" s="14"/>
    </row>
    <row r="13" spans="1:5">
      <c r="A13" s="132">
        <v>7</v>
      </c>
      <c r="B13" s="133" t="s">
        <v>0</v>
      </c>
      <c r="C13" s="10" t="s">
        <v>101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v>181</v>
      </c>
    </row>
    <row r="17" spans="1:5">
      <c r="A17" s="132"/>
      <c r="B17" s="133"/>
      <c r="C17" s="4" t="s">
        <v>31</v>
      </c>
      <c r="D17" s="4" t="s">
        <v>25</v>
      </c>
      <c r="E17" s="91">
        <f>E16*360</f>
        <v>65160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>
        <v>2</v>
      </c>
    </row>
    <row r="25" spans="1:5">
      <c r="A25" s="132"/>
      <c r="B25" s="133"/>
      <c r="C25" s="4" t="s">
        <v>31</v>
      </c>
      <c r="D25" s="4" t="s">
        <v>25</v>
      </c>
      <c r="E25" s="91">
        <f>E24*16000</f>
        <v>32000</v>
      </c>
    </row>
    <row r="26" spans="1:5" ht="15" customHeight="1">
      <c r="A26" s="132">
        <v>13</v>
      </c>
      <c r="B26" s="133" t="s">
        <v>10</v>
      </c>
      <c r="C26" s="4" t="s">
        <v>132</v>
      </c>
      <c r="D26" s="4" t="s">
        <v>43</v>
      </c>
      <c r="E26" s="91">
        <v>1</v>
      </c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>
        <v>15000</v>
      </c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16">
        <v>15</v>
      </c>
      <c r="B33" s="12" t="s">
        <v>26</v>
      </c>
      <c r="C33" s="11" t="s">
        <v>31</v>
      </c>
      <c r="D33" s="11" t="s">
        <v>25</v>
      </c>
      <c r="E33" s="91">
        <f>E15+E17+E19+E21+E25+E29+E32</f>
        <v>112160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>
        <v>30</v>
      </c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>
        <v>35139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131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>
        <v>76</v>
      </c>
    </row>
    <row r="46" spans="1:5">
      <c r="A46" s="132"/>
      <c r="B46" s="133"/>
      <c r="C46" s="4" t="s">
        <v>31</v>
      </c>
      <c r="D46" s="4" t="s">
        <v>25</v>
      </c>
      <c r="E46" s="91">
        <v>67500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/>
    </row>
    <row r="52" spans="1:5">
      <c r="A52" s="132"/>
      <c r="B52" s="133"/>
      <c r="C52" s="4" t="s">
        <v>31</v>
      </c>
      <c r="D52" s="4" t="s">
        <v>25</v>
      </c>
      <c r="E52" s="91"/>
    </row>
    <row r="53" spans="1:5" ht="38.25">
      <c r="A53" s="21"/>
      <c r="B53" s="22" t="s">
        <v>57</v>
      </c>
      <c r="C53" s="4" t="s">
        <v>31</v>
      </c>
      <c r="D53" s="4" t="s">
        <v>25</v>
      </c>
      <c r="E53" s="91">
        <f>E57*0.1</f>
        <v>21935.300000000003</v>
      </c>
    </row>
    <row r="54" spans="1:5" ht="15" customHeight="1">
      <c r="A54" s="16">
        <v>20</v>
      </c>
      <c r="B54" s="15" t="s">
        <v>16</v>
      </c>
      <c r="C54" s="4" t="s">
        <v>31</v>
      </c>
      <c r="D54" s="4" t="s">
        <v>25</v>
      </c>
      <c r="E54" s="91">
        <f>E57*0.25</f>
        <v>54838.25</v>
      </c>
    </row>
    <row r="55" spans="1:5" ht="15" customHeight="1">
      <c r="A55" s="16">
        <v>21</v>
      </c>
      <c r="B55" s="12" t="s">
        <v>17</v>
      </c>
      <c r="C55" s="3" t="s">
        <v>31</v>
      </c>
      <c r="D55" s="3" t="s">
        <v>25</v>
      </c>
      <c r="E55" s="91">
        <f>E42+E46+E49+E52</f>
        <v>102639</v>
      </c>
    </row>
    <row r="56" spans="1:5" ht="15" customHeight="1">
      <c r="A56" s="16">
        <v>22</v>
      </c>
      <c r="B56" s="120" t="s">
        <v>71</v>
      </c>
      <c r="C56" s="121"/>
      <c r="D56" s="3" t="s">
        <v>25</v>
      </c>
      <c r="E56" s="91">
        <f>E55+E33</f>
        <v>214799</v>
      </c>
    </row>
    <row r="57" spans="1:5" ht="15" customHeight="1">
      <c r="A57" s="16">
        <v>23</v>
      </c>
      <c r="B57" s="118" t="s">
        <v>79</v>
      </c>
      <c r="C57" s="119"/>
      <c r="D57" s="3" t="s">
        <v>25</v>
      </c>
      <c r="E57" s="91">
        <v>219353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55"/>
      <c r="E61" s="24"/>
    </row>
    <row r="62" spans="1:5">
      <c r="B62" s="115" t="s">
        <v>61</v>
      </c>
      <c r="C62" s="115"/>
      <c r="D62" s="56"/>
      <c r="E62" s="24"/>
    </row>
    <row r="63" spans="1:5">
      <c r="B63" s="57" t="s">
        <v>62</v>
      </c>
      <c r="C63" s="44"/>
      <c r="D63" s="56"/>
      <c r="E63" s="24"/>
    </row>
    <row r="64" spans="1:5">
      <c r="B64" s="95" t="s">
        <v>62</v>
      </c>
      <c r="C64" s="44"/>
      <c r="D64" s="56"/>
      <c r="E64" s="24"/>
    </row>
    <row r="65" spans="2:5">
      <c r="B65" s="95" t="s">
        <v>63</v>
      </c>
      <c r="C65" s="44"/>
      <c r="D65" s="56"/>
      <c r="E65" s="24"/>
    </row>
  </sheetData>
  <mergeCells count="35">
    <mergeCell ref="D59:E59"/>
    <mergeCell ref="D60:E60"/>
    <mergeCell ref="B62:C62"/>
    <mergeCell ref="C1:E1"/>
    <mergeCell ref="C2:E2"/>
    <mergeCell ref="C3:E3"/>
    <mergeCell ref="C4:E4"/>
    <mergeCell ref="B58:C58"/>
    <mergeCell ref="A5:D5"/>
    <mergeCell ref="A43:A46"/>
    <mergeCell ref="B43:B46"/>
    <mergeCell ref="A47:A49"/>
    <mergeCell ref="B47:B49"/>
    <mergeCell ref="A18:A19"/>
    <mergeCell ref="B18:B19"/>
    <mergeCell ref="A20:A21"/>
    <mergeCell ref="B20:B21"/>
    <mergeCell ref="A22:A25"/>
    <mergeCell ref="B22:B25"/>
    <mergeCell ref="B6:C6"/>
    <mergeCell ref="B12:C12"/>
    <mergeCell ref="A13:A15"/>
    <mergeCell ref="B13:B15"/>
    <mergeCell ref="A16:A17"/>
    <mergeCell ref="B16:B17"/>
    <mergeCell ref="B56:C56"/>
    <mergeCell ref="B57:C57"/>
    <mergeCell ref="A50:A52"/>
    <mergeCell ref="B50:B52"/>
    <mergeCell ref="A26:A29"/>
    <mergeCell ref="B26:B29"/>
    <mergeCell ref="A30:A32"/>
    <mergeCell ref="B30:B32"/>
    <mergeCell ref="A34:A42"/>
    <mergeCell ref="B34:B4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65"/>
  <sheetViews>
    <sheetView topLeftCell="B1" workbookViewId="0">
      <selection activeCell="B56" sqref="B56:C57"/>
    </sheetView>
  </sheetViews>
  <sheetFormatPr defaultRowHeight="15"/>
  <cols>
    <col min="1" max="1" width="6.42578125" style="17" bestFit="1" customWidth="1"/>
    <col min="2" max="2" width="34.5703125" style="13" customWidth="1"/>
    <col min="3" max="3" width="24.140625" style="8" customWidth="1"/>
    <col min="4" max="4" width="10.85546875" style="8" customWidth="1"/>
    <col min="5" max="5" width="13.28515625" style="8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 ht="15.75">
      <c r="A5" s="161" t="s">
        <v>93</v>
      </c>
      <c r="B5" s="161"/>
      <c r="C5" s="161"/>
      <c r="D5" s="161"/>
      <c r="E5" s="161"/>
    </row>
    <row r="6" spans="1:5" s="5" customFormat="1" ht="12.75">
      <c r="A6" s="51" t="s">
        <v>3</v>
      </c>
      <c r="B6" s="151" t="s">
        <v>56</v>
      </c>
      <c r="C6" s="159"/>
      <c r="D6" s="53" t="s">
        <v>30</v>
      </c>
      <c r="E6" s="51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11"/>
    </row>
    <row r="8" spans="1:5">
      <c r="A8" s="16">
        <v>2</v>
      </c>
      <c r="B8" s="12" t="s">
        <v>5</v>
      </c>
      <c r="C8" s="11">
        <v>24</v>
      </c>
      <c r="D8" s="11"/>
      <c r="E8" s="11"/>
    </row>
    <row r="9" spans="1:5">
      <c r="A9" s="16">
        <v>3</v>
      </c>
      <c r="B9" s="12" t="s">
        <v>32</v>
      </c>
      <c r="C9" s="11">
        <v>9</v>
      </c>
      <c r="D9" s="11"/>
      <c r="E9" s="11"/>
    </row>
    <row r="10" spans="1:5" ht="15" customHeight="1">
      <c r="A10" s="16">
        <v>4</v>
      </c>
      <c r="B10" s="12" t="s">
        <v>6</v>
      </c>
      <c r="C10" s="11">
        <v>2</v>
      </c>
      <c r="D10" s="11"/>
      <c r="E10" s="11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11"/>
    </row>
    <row r="12" spans="1:5" ht="15" customHeight="1">
      <c r="A12" s="16">
        <v>6</v>
      </c>
      <c r="B12" s="143" t="s">
        <v>75</v>
      </c>
      <c r="C12" s="144"/>
      <c r="D12" s="16" t="s">
        <v>25</v>
      </c>
      <c r="E12" s="11"/>
    </row>
    <row r="13" spans="1:5">
      <c r="A13" s="132">
        <v>7</v>
      </c>
      <c r="B13" s="133" t="s">
        <v>0</v>
      </c>
      <c r="C13" s="10" t="s">
        <v>101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v>188</v>
      </c>
    </row>
    <row r="17" spans="1:5">
      <c r="A17" s="132"/>
      <c r="B17" s="133"/>
      <c r="C17" s="4" t="s">
        <v>31</v>
      </c>
      <c r="D17" s="4" t="s">
        <v>25</v>
      </c>
      <c r="E17" s="91">
        <f>E16*360</f>
        <v>67680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/>
    </row>
    <row r="25" spans="1:5">
      <c r="A25" s="132"/>
      <c r="B25" s="133"/>
      <c r="C25" s="4" t="s">
        <v>31</v>
      </c>
      <c r="D25" s="4" t="s">
        <v>25</v>
      </c>
      <c r="E25" s="91"/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16">
        <v>15</v>
      </c>
      <c r="B33" s="134" t="s">
        <v>26</v>
      </c>
      <c r="C33" s="135"/>
      <c r="D33" s="11" t="s">
        <v>25</v>
      </c>
      <c r="E33" s="91">
        <f>E15+E17+E19+E21+E25+E29+E32</f>
        <v>67680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68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>
        <v>30</v>
      </c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101">
        <v>36000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131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>
        <v>11883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/>
    </row>
    <row r="52" spans="1:5">
      <c r="A52" s="132"/>
      <c r="B52" s="133"/>
      <c r="C52" s="4" t="s">
        <v>31</v>
      </c>
      <c r="D52" s="4" t="s">
        <v>25</v>
      </c>
      <c r="E52" s="91">
        <v>17825</v>
      </c>
    </row>
    <row r="53" spans="1:5" ht="28.5" customHeight="1">
      <c r="A53" s="21"/>
      <c r="B53" s="138" t="s">
        <v>57</v>
      </c>
      <c r="C53" s="139"/>
      <c r="D53" s="4" t="s">
        <v>25</v>
      </c>
      <c r="E53" s="91">
        <f>E57*0.1</f>
        <v>17290.400000000001</v>
      </c>
    </row>
    <row r="54" spans="1:5" ht="15" customHeight="1">
      <c r="A54" s="16">
        <v>20</v>
      </c>
      <c r="B54" s="138" t="s">
        <v>16</v>
      </c>
      <c r="C54" s="139"/>
      <c r="D54" s="4" t="s">
        <v>25</v>
      </c>
      <c r="E54" s="91">
        <f>E57*0.25</f>
        <v>43226</v>
      </c>
    </row>
    <row r="55" spans="1:5" ht="15" customHeight="1">
      <c r="A55" s="16">
        <v>21</v>
      </c>
      <c r="B55" s="140" t="s">
        <v>17</v>
      </c>
      <c r="C55" s="141"/>
      <c r="D55" s="3" t="s">
        <v>25</v>
      </c>
      <c r="E55" s="91">
        <f>E54+E53+E52+E49+E46+E42</f>
        <v>126224.4</v>
      </c>
    </row>
    <row r="56" spans="1:5" ht="15" customHeight="1">
      <c r="A56" s="16">
        <v>22</v>
      </c>
      <c r="B56" s="120" t="s">
        <v>71</v>
      </c>
      <c r="C56" s="121"/>
      <c r="D56" s="3" t="s">
        <v>25</v>
      </c>
      <c r="E56" s="91">
        <f>E55+E33</f>
        <v>193904.4</v>
      </c>
    </row>
    <row r="57" spans="1:5" ht="15" customHeight="1">
      <c r="A57" s="16">
        <v>23</v>
      </c>
      <c r="B57" s="118" t="s">
        <v>79</v>
      </c>
      <c r="C57" s="119"/>
      <c r="D57" s="3" t="s">
        <v>25</v>
      </c>
      <c r="E57" s="91">
        <v>172904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55"/>
      <c r="E61" s="24"/>
    </row>
    <row r="62" spans="1:5">
      <c r="B62" s="115" t="s">
        <v>61</v>
      </c>
      <c r="C62" s="115"/>
      <c r="D62" s="56"/>
      <c r="E62" s="24"/>
    </row>
    <row r="63" spans="1:5">
      <c r="B63" s="57" t="s">
        <v>62</v>
      </c>
      <c r="C63" s="44"/>
      <c r="D63" s="56"/>
      <c r="E63" s="24"/>
    </row>
    <row r="64" spans="1:5">
      <c r="B64" s="95" t="s">
        <v>62</v>
      </c>
      <c r="C64" s="44"/>
      <c r="D64" s="56"/>
      <c r="E64" s="24"/>
    </row>
    <row r="65" spans="2:5">
      <c r="B65" s="95" t="s">
        <v>63</v>
      </c>
      <c r="C65" s="44"/>
      <c r="D65" s="56"/>
      <c r="E65" s="24"/>
    </row>
  </sheetData>
  <mergeCells count="39">
    <mergeCell ref="D59:E59"/>
    <mergeCell ref="D60:E60"/>
    <mergeCell ref="C1:E1"/>
    <mergeCell ref="C2:E2"/>
    <mergeCell ref="C3:E3"/>
    <mergeCell ref="C4:E4"/>
    <mergeCell ref="B58:C58"/>
    <mergeCell ref="B53:C53"/>
    <mergeCell ref="B54:C54"/>
    <mergeCell ref="B55:C55"/>
    <mergeCell ref="B56:C56"/>
    <mergeCell ref="B57:C57"/>
    <mergeCell ref="B6:C6"/>
    <mergeCell ref="B12:C12"/>
    <mergeCell ref="B13:B15"/>
    <mergeCell ref="A16:A17"/>
    <mergeCell ref="B47:B49"/>
    <mergeCell ref="A18:A19"/>
    <mergeCell ref="B18:B19"/>
    <mergeCell ref="A20:A21"/>
    <mergeCell ref="B20:B21"/>
    <mergeCell ref="A22:A25"/>
    <mergeCell ref="B22:B25"/>
    <mergeCell ref="A5:E5"/>
    <mergeCell ref="B62:C62"/>
    <mergeCell ref="B16:B17"/>
    <mergeCell ref="A50:A52"/>
    <mergeCell ref="B50:B52"/>
    <mergeCell ref="A26:A29"/>
    <mergeCell ref="B26:B29"/>
    <mergeCell ref="A30:A32"/>
    <mergeCell ref="B30:B32"/>
    <mergeCell ref="A34:A42"/>
    <mergeCell ref="B34:B42"/>
    <mergeCell ref="B33:C33"/>
    <mergeCell ref="A43:A46"/>
    <mergeCell ref="B43:B46"/>
    <mergeCell ref="A47:A49"/>
    <mergeCell ref="A13:A1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5"/>
  <sheetViews>
    <sheetView topLeftCell="A3" workbookViewId="0">
      <selection activeCell="B56" sqref="B56:C57"/>
    </sheetView>
  </sheetViews>
  <sheetFormatPr defaultRowHeight="15"/>
  <cols>
    <col min="1" max="1" width="6.42578125" style="17" bestFit="1" customWidth="1"/>
    <col min="2" max="2" width="34.5703125" style="13" customWidth="1"/>
    <col min="3" max="3" width="24.140625" style="8" customWidth="1"/>
    <col min="4" max="4" width="10.85546875" style="8" customWidth="1"/>
    <col min="5" max="5" width="12.140625" style="8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 ht="15.75">
      <c r="A5" s="161" t="s">
        <v>99</v>
      </c>
      <c r="B5" s="161"/>
      <c r="C5" s="161"/>
      <c r="D5" s="161"/>
      <c r="E5" s="161"/>
    </row>
    <row r="6" spans="1:5" s="5" customFormat="1" ht="12.75">
      <c r="A6" s="51" t="s">
        <v>3</v>
      </c>
      <c r="B6" s="151" t="s">
        <v>56</v>
      </c>
      <c r="C6" s="159"/>
      <c r="D6" s="76" t="s">
        <v>30</v>
      </c>
      <c r="E6" s="51" t="s">
        <v>74</v>
      </c>
    </row>
    <row r="7" spans="1:5">
      <c r="A7" s="75">
        <v>1</v>
      </c>
      <c r="B7" s="77" t="s">
        <v>4</v>
      </c>
      <c r="C7" s="7" t="s">
        <v>23</v>
      </c>
      <c r="D7" s="7"/>
      <c r="E7" s="11"/>
    </row>
    <row r="8" spans="1:5">
      <c r="A8" s="75">
        <v>2</v>
      </c>
      <c r="B8" s="77" t="s">
        <v>5</v>
      </c>
      <c r="C8" s="11">
        <v>25</v>
      </c>
      <c r="D8" s="11"/>
      <c r="E8" s="11"/>
    </row>
    <row r="9" spans="1:5">
      <c r="A9" s="75">
        <v>3</v>
      </c>
      <c r="B9" s="77" t="s">
        <v>32</v>
      </c>
      <c r="C9" s="11">
        <v>9</v>
      </c>
      <c r="D9" s="11"/>
      <c r="E9" s="11"/>
    </row>
    <row r="10" spans="1:5" ht="15" customHeight="1">
      <c r="A10" s="75">
        <v>4</v>
      </c>
      <c r="B10" s="77" t="s">
        <v>6</v>
      </c>
      <c r="C10" s="11">
        <v>2</v>
      </c>
      <c r="D10" s="11"/>
      <c r="E10" s="11"/>
    </row>
    <row r="11" spans="1:5" ht="15" customHeight="1">
      <c r="A11" s="75">
        <v>5</v>
      </c>
      <c r="B11" s="77" t="s">
        <v>7</v>
      </c>
      <c r="C11" s="11" t="s">
        <v>33</v>
      </c>
      <c r="D11" s="11"/>
      <c r="E11" s="11"/>
    </row>
    <row r="12" spans="1:5" ht="15" customHeight="1">
      <c r="A12" s="75">
        <v>6</v>
      </c>
      <c r="B12" s="143" t="s">
        <v>75</v>
      </c>
      <c r="C12" s="144"/>
      <c r="D12" s="75" t="s">
        <v>25</v>
      </c>
      <c r="E12" s="11"/>
    </row>
    <row r="13" spans="1:5" ht="25.5">
      <c r="A13" s="132">
        <v>7</v>
      </c>
      <c r="B13" s="133" t="s">
        <v>0</v>
      </c>
      <c r="C13" s="10" t="s">
        <v>102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>
        <v>20000</v>
      </c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v>165</v>
      </c>
    </row>
    <row r="17" spans="1:5">
      <c r="A17" s="132"/>
      <c r="B17" s="133"/>
      <c r="C17" s="4" t="s">
        <v>31</v>
      </c>
      <c r="D17" s="4" t="s">
        <v>25</v>
      </c>
      <c r="E17" s="91">
        <f>E16*360</f>
        <v>59400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/>
    </row>
    <row r="25" spans="1:5">
      <c r="A25" s="132"/>
      <c r="B25" s="133"/>
      <c r="C25" s="4" t="s">
        <v>31</v>
      </c>
      <c r="D25" s="4" t="s">
        <v>25</v>
      </c>
      <c r="E25" s="91"/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75">
        <v>15</v>
      </c>
      <c r="B33" s="134" t="s">
        <v>26</v>
      </c>
      <c r="C33" s="135"/>
      <c r="D33" s="11" t="s">
        <v>25</v>
      </c>
      <c r="E33" s="91">
        <f>E15+E17+E19+E21+E25+E29+E32</f>
        <v>79400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68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>
        <v>30</v>
      </c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101">
        <v>36000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131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/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/>
    </row>
    <row r="52" spans="1:5">
      <c r="A52" s="132"/>
      <c r="B52" s="133"/>
      <c r="C52" s="4" t="s">
        <v>31</v>
      </c>
      <c r="D52" s="4" t="s">
        <v>25</v>
      </c>
      <c r="E52" s="91"/>
    </row>
    <row r="53" spans="1:5" ht="28.5" customHeight="1">
      <c r="A53" s="75"/>
      <c r="B53" s="138" t="s">
        <v>57</v>
      </c>
      <c r="C53" s="139"/>
      <c r="D53" s="4" t="s">
        <v>25</v>
      </c>
      <c r="E53" s="91">
        <f>E57*0.1</f>
        <v>17840.900000000001</v>
      </c>
    </row>
    <row r="54" spans="1:5" ht="15" customHeight="1">
      <c r="A54" s="75">
        <v>20</v>
      </c>
      <c r="B54" s="138" t="s">
        <v>16</v>
      </c>
      <c r="C54" s="139"/>
      <c r="D54" s="4" t="s">
        <v>25</v>
      </c>
      <c r="E54" s="91">
        <v>58694</v>
      </c>
    </row>
    <row r="55" spans="1:5" ht="15" customHeight="1">
      <c r="A55" s="75">
        <v>21</v>
      </c>
      <c r="B55" s="140" t="s">
        <v>17</v>
      </c>
      <c r="C55" s="141"/>
      <c r="D55" s="74" t="s">
        <v>25</v>
      </c>
      <c r="E55" s="91">
        <f>E54+E53+E52+E49+E46+E42</f>
        <v>112534.9</v>
      </c>
    </row>
    <row r="56" spans="1:5" ht="15" customHeight="1">
      <c r="A56" s="75">
        <v>22</v>
      </c>
      <c r="B56" s="120" t="s">
        <v>71</v>
      </c>
      <c r="C56" s="121"/>
      <c r="D56" s="74" t="s">
        <v>25</v>
      </c>
      <c r="E56" s="91">
        <f>E55+E33</f>
        <v>191934.9</v>
      </c>
    </row>
    <row r="57" spans="1:5" ht="15" customHeight="1">
      <c r="A57" s="75">
        <v>23</v>
      </c>
      <c r="B57" s="118" t="s">
        <v>79</v>
      </c>
      <c r="C57" s="119"/>
      <c r="D57" s="74" t="s">
        <v>25</v>
      </c>
      <c r="E57" s="91">
        <v>178409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55"/>
      <c r="E61" s="24"/>
    </row>
    <row r="62" spans="1:5">
      <c r="B62" s="115" t="s">
        <v>61</v>
      </c>
      <c r="C62" s="115"/>
      <c r="D62" s="56"/>
      <c r="E62" s="24"/>
    </row>
    <row r="63" spans="1:5">
      <c r="B63" s="57" t="s">
        <v>62</v>
      </c>
      <c r="C63" s="44"/>
      <c r="D63" s="56"/>
      <c r="E63" s="24"/>
    </row>
    <row r="64" spans="1:5">
      <c r="B64" s="95" t="s">
        <v>62</v>
      </c>
      <c r="C64" s="44"/>
      <c r="D64" s="56"/>
      <c r="E64" s="24"/>
    </row>
    <row r="65" spans="2:5">
      <c r="B65" s="95" t="s">
        <v>63</v>
      </c>
      <c r="C65" s="44"/>
      <c r="D65" s="56"/>
      <c r="E65" s="24"/>
    </row>
  </sheetData>
  <mergeCells count="39">
    <mergeCell ref="D59:E59"/>
    <mergeCell ref="D60:E60"/>
    <mergeCell ref="C1:E1"/>
    <mergeCell ref="C2:E2"/>
    <mergeCell ref="C3:E3"/>
    <mergeCell ref="C4:E4"/>
    <mergeCell ref="B58:C58"/>
    <mergeCell ref="B62:C62"/>
    <mergeCell ref="B53:C53"/>
    <mergeCell ref="B54:C54"/>
    <mergeCell ref="B55:C55"/>
    <mergeCell ref="B56:C56"/>
    <mergeCell ref="B57:C57"/>
    <mergeCell ref="A43:A46"/>
    <mergeCell ref="B43:B46"/>
    <mergeCell ref="A47:A49"/>
    <mergeCell ref="B47:B49"/>
    <mergeCell ref="A50:A52"/>
    <mergeCell ref="B50:B52"/>
    <mergeCell ref="A34:A42"/>
    <mergeCell ref="B34:B42"/>
    <mergeCell ref="A18:A19"/>
    <mergeCell ref="B18:B19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16:A17"/>
    <mergeCell ref="B16:B17"/>
    <mergeCell ref="A5:E5"/>
    <mergeCell ref="B6:C6"/>
    <mergeCell ref="B12:C12"/>
    <mergeCell ref="A13:A15"/>
    <mergeCell ref="B13:B1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65"/>
  <sheetViews>
    <sheetView topLeftCell="B3" workbookViewId="0">
      <selection activeCell="B56" sqref="B56:C57"/>
    </sheetView>
  </sheetViews>
  <sheetFormatPr defaultRowHeight="15"/>
  <cols>
    <col min="1" max="1" width="6.42578125" style="17" bestFit="1" customWidth="1"/>
    <col min="2" max="2" width="33.28515625" style="13" customWidth="1"/>
    <col min="3" max="3" width="24.42578125" style="8" customWidth="1"/>
    <col min="4" max="4" width="10.140625" style="8" customWidth="1"/>
    <col min="5" max="5" width="12.42578125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 ht="21.75" customHeight="1">
      <c r="A5" s="149" t="s">
        <v>94</v>
      </c>
      <c r="B5" s="149"/>
      <c r="C5" s="149"/>
      <c r="D5" s="149"/>
      <c r="E5" s="149"/>
    </row>
    <row r="6" spans="1:5" s="5" customFormat="1" ht="12.75">
      <c r="A6" s="51" t="s">
        <v>3</v>
      </c>
      <c r="B6" s="151" t="s">
        <v>56</v>
      </c>
      <c r="C6" s="159"/>
      <c r="D6" s="53" t="s">
        <v>30</v>
      </c>
      <c r="E6" s="51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69"/>
    </row>
    <row r="8" spans="1:5">
      <c r="A8" s="16">
        <v>2</v>
      </c>
      <c r="B8" s="12" t="s">
        <v>5</v>
      </c>
      <c r="C8" s="11">
        <v>26</v>
      </c>
      <c r="D8" s="11"/>
      <c r="E8" s="69"/>
    </row>
    <row r="9" spans="1:5">
      <c r="A9" s="16">
        <v>3</v>
      </c>
      <c r="B9" s="12" t="s">
        <v>32</v>
      </c>
      <c r="C9" s="11">
        <v>9</v>
      </c>
      <c r="D9" s="11"/>
      <c r="E9" s="69"/>
    </row>
    <row r="10" spans="1:5" ht="15" customHeight="1">
      <c r="A10" s="16">
        <v>4</v>
      </c>
      <c r="B10" s="12" t="s">
        <v>6</v>
      </c>
      <c r="C10" s="11">
        <v>2</v>
      </c>
      <c r="D10" s="11"/>
      <c r="E10" s="69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69"/>
    </row>
    <row r="12" spans="1:5" ht="15" customHeight="1">
      <c r="A12" s="16">
        <v>6</v>
      </c>
      <c r="B12" s="143" t="s">
        <v>75</v>
      </c>
      <c r="C12" s="144"/>
      <c r="D12" s="16" t="s">
        <v>25</v>
      </c>
      <c r="E12" s="69"/>
    </row>
    <row r="13" spans="1:5">
      <c r="A13" s="132">
        <v>7</v>
      </c>
      <c r="B13" s="133" t="s">
        <v>0</v>
      </c>
      <c r="C13" s="10" t="s">
        <v>101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v>13</v>
      </c>
    </row>
    <row r="17" spans="1:5">
      <c r="A17" s="132"/>
      <c r="B17" s="133"/>
      <c r="C17" s="4" t="s">
        <v>31</v>
      </c>
      <c r="D17" s="4" t="s">
        <v>25</v>
      </c>
      <c r="E17" s="91">
        <f>E16*260</f>
        <v>3380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>
        <v>2</v>
      </c>
    </row>
    <row r="25" spans="1:5">
      <c r="A25" s="132"/>
      <c r="B25" s="133"/>
      <c r="C25" s="4" t="s">
        <v>31</v>
      </c>
      <c r="D25" s="4" t="s">
        <v>25</v>
      </c>
      <c r="E25" s="91">
        <f>E24*16000</f>
        <v>32000</v>
      </c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>
        <v>2</v>
      </c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>
        <f>E26*85000</f>
        <v>170000</v>
      </c>
    </row>
    <row r="30" spans="1:5" ht="15" customHeight="1">
      <c r="A30" s="132">
        <v>14</v>
      </c>
      <c r="B30" s="133" t="s">
        <v>138</v>
      </c>
      <c r="C30" s="4" t="s">
        <v>142</v>
      </c>
      <c r="D30" s="4" t="s">
        <v>18</v>
      </c>
      <c r="E30" s="91"/>
    </row>
    <row r="31" spans="1:5">
      <c r="A31" s="132"/>
      <c r="B31" s="133"/>
      <c r="C31" s="4" t="s">
        <v>141</v>
      </c>
      <c r="D31" s="4" t="s">
        <v>28</v>
      </c>
      <c r="E31" s="91"/>
    </row>
    <row r="32" spans="1:5">
      <c r="A32" s="132"/>
      <c r="B32" s="133"/>
      <c r="C32" s="4" t="s">
        <v>31</v>
      </c>
      <c r="D32" s="4" t="s">
        <v>25</v>
      </c>
      <c r="E32" s="91"/>
    </row>
    <row r="33" spans="1:5" ht="15" customHeight="1">
      <c r="A33" s="16">
        <v>15</v>
      </c>
      <c r="B33" s="134" t="s">
        <v>26</v>
      </c>
      <c r="C33" s="135"/>
      <c r="D33" s="11" t="s">
        <v>25</v>
      </c>
      <c r="E33" s="91">
        <f>E15+E17+E19+E21+E25+E29+E32</f>
        <v>205380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>
        <v>30</v>
      </c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101">
        <v>36000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49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/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/>
    </row>
    <row r="52" spans="1:5">
      <c r="A52" s="132"/>
      <c r="B52" s="133"/>
      <c r="C52" s="4" t="s">
        <v>31</v>
      </c>
      <c r="D52" s="4" t="s">
        <v>25</v>
      </c>
      <c r="E52" s="91"/>
    </row>
    <row r="53" spans="1:5" ht="28.5" customHeight="1">
      <c r="A53" s="25"/>
      <c r="B53" s="118" t="s">
        <v>57</v>
      </c>
      <c r="C53" s="119"/>
      <c r="D53" s="26" t="s">
        <v>25</v>
      </c>
      <c r="E53" s="91">
        <f>E57*0.1</f>
        <v>23498.300000000003</v>
      </c>
    </row>
    <row r="54" spans="1:5" ht="15" customHeight="1">
      <c r="A54" s="16">
        <v>20</v>
      </c>
      <c r="B54" s="138" t="s">
        <v>16</v>
      </c>
      <c r="C54" s="139"/>
      <c r="D54" s="4" t="s">
        <v>25</v>
      </c>
      <c r="E54" s="91">
        <f>E57*0.25</f>
        <v>58745.75</v>
      </c>
    </row>
    <row r="55" spans="1:5" ht="15" customHeight="1">
      <c r="A55" s="16">
        <v>21</v>
      </c>
      <c r="B55" s="140" t="s">
        <v>17</v>
      </c>
      <c r="C55" s="141"/>
      <c r="D55" s="3" t="s">
        <v>25</v>
      </c>
      <c r="E55" s="91">
        <f>E54+E53+E52+E49+E46+E42</f>
        <v>118244.05</v>
      </c>
    </row>
    <row r="56" spans="1:5" ht="15" customHeight="1">
      <c r="A56" s="16">
        <v>22</v>
      </c>
      <c r="B56" s="120" t="s">
        <v>71</v>
      </c>
      <c r="C56" s="121"/>
      <c r="D56" s="3" t="s">
        <v>25</v>
      </c>
      <c r="E56" s="91">
        <f>E55+E33</f>
        <v>323624.05</v>
      </c>
    </row>
    <row r="57" spans="1:5" ht="15" customHeight="1">
      <c r="A57" s="16">
        <v>23</v>
      </c>
      <c r="B57" s="118" t="s">
        <v>79</v>
      </c>
      <c r="C57" s="119"/>
      <c r="D57" s="3" t="s">
        <v>25</v>
      </c>
      <c r="E57" s="91">
        <v>234983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55"/>
      <c r="E61" s="24"/>
    </row>
    <row r="62" spans="1:5">
      <c r="B62" s="115" t="s">
        <v>61</v>
      </c>
      <c r="C62" s="115"/>
      <c r="D62" s="56"/>
      <c r="E62" s="24"/>
    </row>
    <row r="63" spans="1:5">
      <c r="B63" s="57" t="s">
        <v>62</v>
      </c>
      <c r="C63" s="44"/>
      <c r="D63" s="56"/>
      <c r="E63" s="24"/>
    </row>
    <row r="64" spans="1:5">
      <c r="B64" s="95" t="s">
        <v>62</v>
      </c>
      <c r="C64" s="44"/>
      <c r="D64" s="56"/>
      <c r="E64" s="24"/>
    </row>
    <row r="65" spans="2:5">
      <c r="B65" s="95" t="s">
        <v>63</v>
      </c>
      <c r="C65" s="44"/>
      <c r="D65" s="56"/>
      <c r="E65" s="24"/>
    </row>
  </sheetData>
  <mergeCells count="39">
    <mergeCell ref="D59:E59"/>
    <mergeCell ref="D60:E60"/>
    <mergeCell ref="B62:C62"/>
    <mergeCell ref="C1:E1"/>
    <mergeCell ref="C2:E2"/>
    <mergeCell ref="C3:E3"/>
    <mergeCell ref="C4:E4"/>
    <mergeCell ref="B58:C58"/>
    <mergeCell ref="A5:E5"/>
    <mergeCell ref="B33:C33"/>
    <mergeCell ref="B53:C53"/>
    <mergeCell ref="B54:C54"/>
    <mergeCell ref="B55:C55"/>
    <mergeCell ref="B56:C56"/>
    <mergeCell ref="B57:C57"/>
    <mergeCell ref="A43:A46"/>
    <mergeCell ref="B43:B46"/>
    <mergeCell ref="A47:A49"/>
    <mergeCell ref="B47:B49"/>
    <mergeCell ref="A50:A52"/>
    <mergeCell ref="B50:B52"/>
    <mergeCell ref="A18:A19"/>
    <mergeCell ref="B18:B19"/>
    <mergeCell ref="A20:A21"/>
    <mergeCell ref="B20:B21"/>
    <mergeCell ref="A22:A25"/>
    <mergeCell ref="B22:B25"/>
    <mergeCell ref="B6:C6"/>
    <mergeCell ref="B12:C12"/>
    <mergeCell ref="A13:A15"/>
    <mergeCell ref="B13:B15"/>
    <mergeCell ref="A16:A17"/>
    <mergeCell ref="B16:B17"/>
    <mergeCell ref="A26:A29"/>
    <mergeCell ref="B26:B29"/>
    <mergeCell ref="A30:A32"/>
    <mergeCell ref="B30:B32"/>
    <mergeCell ref="A34:A42"/>
    <mergeCell ref="B34:B4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65"/>
  <sheetViews>
    <sheetView workbookViewId="0">
      <selection activeCell="B56" sqref="B56:C57"/>
    </sheetView>
  </sheetViews>
  <sheetFormatPr defaultRowHeight="15"/>
  <cols>
    <col min="1" max="1" width="6.42578125" style="17" bestFit="1" customWidth="1"/>
    <col min="2" max="2" width="34.5703125" style="13" customWidth="1"/>
    <col min="3" max="3" width="23.28515625" style="8" customWidth="1"/>
    <col min="4" max="4" width="11" style="8" customWidth="1"/>
    <col min="5" max="5" width="12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>
      <c r="A5" s="149" t="s">
        <v>95</v>
      </c>
      <c r="B5" s="149"/>
      <c r="C5" s="149"/>
      <c r="D5" s="149"/>
    </row>
    <row r="6" spans="1:5" s="5" customFormat="1" ht="25.5">
      <c r="A6" s="51" t="s">
        <v>3</v>
      </c>
      <c r="B6" s="151" t="s">
        <v>56</v>
      </c>
      <c r="C6" s="152"/>
      <c r="D6" s="52" t="s">
        <v>30</v>
      </c>
      <c r="E6" s="51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14"/>
    </row>
    <row r="8" spans="1:5">
      <c r="A8" s="16">
        <v>2</v>
      </c>
      <c r="B8" s="12" t="s">
        <v>5</v>
      </c>
      <c r="C8" s="11">
        <v>27</v>
      </c>
      <c r="D8" s="11"/>
      <c r="E8" s="14"/>
    </row>
    <row r="9" spans="1:5">
      <c r="A9" s="16">
        <v>3</v>
      </c>
      <c r="B9" s="12" t="s">
        <v>32</v>
      </c>
      <c r="C9" s="11">
        <v>9</v>
      </c>
      <c r="D9" s="11"/>
      <c r="E9" s="14"/>
    </row>
    <row r="10" spans="1:5" ht="15" customHeight="1">
      <c r="A10" s="16">
        <v>4</v>
      </c>
      <c r="B10" s="12" t="s">
        <v>6</v>
      </c>
      <c r="C10" s="11">
        <v>2</v>
      </c>
      <c r="D10" s="11"/>
      <c r="E10" s="14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14"/>
    </row>
    <row r="12" spans="1:5" ht="15" customHeight="1">
      <c r="A12" s="16">
        <v>6</v>
      </c>
      <c r="B12" s="143" t="s">
        <v>75</v>
      </c>
      <c r="C12" s="144"/>
      <c r="D12" s="16" t="s">
        <v>25</v>
      </c>
      <c r="E12" s="14"/>
    </row>
    <row r="13" spans="1:5">
      <c r="A13" s="132">
        <v>7</v>
      </c>
      <c r="B13" s="133" t="s">
        <v>0</v>
      </c>
      <c r="C13" s="10" t="s">
        <v>101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v>17</v>
      </c>
    </row>
    <row r="17" spans="1:5">
      <c r="A17" s="132"/>
      <c r="B17" s="133"/>
      <c r="C17" s="4" t="s">
        <v>31</v>
      </c>
      <c r="D17" s="4" t="s">
        <v>25</v>
      </c>
      <c r="E17" s="91">
        <f>E16*360</f>
        <v>6120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>
        <v>1</v>
      </c>
    </row>
    <row r="25" spans="1:5">
      <c r="A25" s="132"/>
      <c r="B25" s="133"/>
      <c r="C25" s="4" t="s">
        <v>31</v>
      </c>
      <c r="D25" s="4" t="s">
        <v>25</v>
      </c>
      <c r="E25" s="91">
        <v>16000</v>
      </c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>
        <v>36</v>
      </c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>
        <v>15000</v>
      </c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16">
        <v>15</v>
      </c>
      <c r="B33" s="12" t="s">
        <v>26</v>
      </c>
      <c r="C33" s="11" t="s">
        <v>31</v>
      </c>
      <c r="D33" s="11" t="s">
        <v>25</v>
      </c>
      <c r="E33" s="91">
        <f>E15+E17+E19+E21+E25+E29+E32</f>
        <v>37120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>
        <v>30</v>
      </c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101">
        <v>55957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49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>
        <v>17324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>
        <v>13859</v>
      </c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>
        <v>4</v>
      </c>
    </row>
    <row r="52" spans="1:5">
      <c r="A52" s="132"/>
      <c r="B52" s="133"/>
      <c r="C52" s="4" t="s">
        <v>31</v>
      </c>
      <c r="D52" s="4" t="s">
        <v>25</v>
      </c>
      <c r="E52" s="91">
        <v>25175</v>
      </c>
    </row>
    <row r="53" spans="1:5" ht="26.25" customHeight="1">
      <c r="A53" s="21"/>
      <c r="B53" s="162" t="s">
        <v>57</v>
      </c>
      <c r="C53" s="163"/>
      <c r="D53" s="4" t="s">
        <v>25</v>
      </c>
      <c r="E53" s="91">
        <f>E57*0.1</f>
        <v>25036.9</v>
      </c>
    </row>
    <row r="54" spans="1:5" ht="15" customHeight="1">
      <c r="A54" s="16">
        <v>20</v>
      </c>
      <c r="B54" s="138" t="s">
        <v>16</v>
      </c>
      <c r="C54" s="139"/>
      <c r="D54" s="4" t="s">
        <v>25</v>
      </c>
      <c r="E54" s="91">
        <f>E57*0.25</f>
        <v>62592.25</v>
      </c>
    </row>
    <row r="55" spans="1:5" ht="15" customHeight="1">
      <c r="A55" s="23">
        <v>21</v>
      </c>
      <c r="B55" s="164" t="s">
        <v>17</v>
      </c>
      <c r="C55" s="164"/>
      <c r="D55" s="27" t="s">
        <v>25</v>
      </c>
      <c r="E55" s="91">
        <f>E54+E53+E52+E49+E46+E42</f>
        <v>199944.15</v>
      </c>
    </row>
    <row r="56" spans="1:5" ht="15" customHeight="1">
      <c r="A56" s="23">
        <v>22</v>
      </c>
      <c r="B56" s="120" t="s">
        <v>71</v>
      </c>
      <c r="C56" s="121"/>
      <c r="D56" s="27" t="s">
        <v>25</v>
      </c>
      <c r="E56" s="91">
        <f>E55+E33</f>
        <v>237064.15</v>
      </c>
    </row>
    <row r="57" spans="1:5" ht="15" customHeight="1">
      <c r="A57" s="23">
        <v>23</v>
      </c>
      <c r="B57" s="118" t="s">
        <v>79</v>
      </c>
      <c r="C57" s="119"/>
      <c r="D57" s="27" t="s">
        <v>25</v>
      </c>
      <c r="E57" s="91">
        <v>250369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55"/>
      <c r="E61" s="24"/>
    </row>
    <row r="62" spans="1:5">
      <c r="B62" s="115" t="s">
        <v>61</v>
      </c>
      <c r="C62" s="115"/>
      <c r="D62" s="56"/>
      <c r="E62" s="24"/>
    </row>
    <row r="63" spans="1:5">
      <c r="B63" s="57" t="s">
        <v>62</v>
      </c>
      <c r="C63" s="44"/>
      <c r="D63" s="56"/>
      <c r="E63" s="24"/>
    </row>
    <row r="64" spans="1:5">
      <c r="B64" s="95" t="s">
        <v>62</v>
      </c>
      <c r="C64" s="44"/>
      <c r="D64" s="56"/>
      <c r="E64" s="24"/>
    </row>
    <row r="65" spans="2:5">
      <c r="B65" s="95" t="s">
        <v>63</v>
      </c>
      <c r="C65" s="44"/>
      <c r="D65" s="56"/>
      <c r="E65" s="24"/>
    </row>
  </sheetData>
  <mergeCells count="38">
    <mergeCell ref="D59:E59"/>
    <mergeCell ref="D60:E60"/>
    <mergeCell ref="B62:C62"/>
    <mergeCell ref="C1:E1"/>
    <mergeCell ref="C2:E2"/>
    <mergeCell ref="C3:E3"/>
    <mergeCell ref="C4:E4"/>
    <mergeCell ref="B58:C58"/>
    <mergeCell ref="A5:D5"/>
    <mergeCell ref="A43:A46"/>
    <mergeCell ref="B43:B46"/>
    <mergeCell ref="A47:A49"/>
    <mergeCell ref="B47:B49"/>
    <mergeCell ref="A18:A19"/>
    <mergeCell ref="B18:B19"/>
    <mergeCell ref="A20:A21"/>
    <mergeCell ref="B20:B21"/>
    <mergeCell ref="A22:A25"/>
    <mergeCell ref="B22:B25"/>
    <mergeCell ref="B6:C6"/>
    <mergeCell ref="B12:C12"/>
    <mergeCell ref="A13:A15"/>
    <mergeCell ref="B13:B15"/>
    <mergeCell ref="A16:A17"/>
    <mergeCell ref="B16:B17"/>
    <mergeCell ref="A50:A52"/>
    <mergeCell ref="B50:B52"/>
    <mergeCell ref="A26:A29"/>
    <mergeCell ref="B26:B29"/>
    <mergeCell ref="A30:A32"/>
    <mergeCell ref="B30:B32"/>
    <mergeCell ref="A34:A42"/>
    <mergeCell ref="B34:B42"/>
    <mergeCell ref="B53:C53"/>
    <mergeCell ref="B54:C54"/>
    <mergeCell ref="B55:C55"/>
    <mergeCell ref="B56:C56"/>
    <mergeCell ref="B57:C5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65"/>
  <sheetViews>
    <sheetView topLeftCell="B1" workbookViewId="0">
      <selection activeCell="B12" sqref="B12:C12"/>
    </sheetView>
  </sheetViews>
  <sheetFormatPr defaultRowHeight="15"/>
  <cols>
    <col min="1" max="1" width="6.42578125" style="17" bestFit="1" customWidth="1"/>
    <col min="2" max="2" width="34.5703125" style="13" customWidth="1"/>
    <col min="3" max="3" width="24.5703125" style="8" customWidth="1"/>
    <col min="4" max="4" width="10.85546875" style="8" customWidth="1"/>
    <col min="5" max="5" width="13.42578125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>
      <c r="A5" s="149" t="s">
        <v>96</v>
      </c>
      <c r="B5" s="149"/>
      <c r="C5" s="149"/>
      <c r="D5" s="149"/>
      <c r="E5" s="149"/>
    </row>
    <row r="6" spans="1:5" s="5" customFormat="1" ht="12.75">
      <c r="A6" s="51" t="s">
        <v>3</v>
      </c>
      <c r="B6" s="151" t="s">
        <v>56</v>
      </c>
      <c r="C6" s="152"/>
      <c r="D6" s="52" t="s">
        <v>30</v>
      </c>
      <c r="E6" s="51" t="s">
        <v>74</v>
      </c>
    </row>
    <row r="7" spans="1:5">
      <c r="A7" s="23">
        <v>1</v>
      </c>
      <c r="B7" s="12" t="s">
        <v>4</v>
      </c>
      <c r="C7" s="7" t="s">
        <v>23</v>
      </c>
      <c r="D7" s="7"/>
      <c r="E7" s="14"/>
    </row>
    <row r="8" spans="1:5">
      <c r="A8" s="23">
        <v>2</v>
      </c>
      <c r="B8" s="12" t="s">
        <v>5</v>
      </c>
      <c r="C8" s="11">
        <v>28</v>
      </c>
      <c r="D8" s="11"/>
      <c r="E8" s="14"/>
    </row>
    <row r="9" spans="1:5">
      <c r="A9" s="23">
        <v>3</v>
      </c>
      <c r="B9" s="12" t="s">
        <v>32</v>
      </c>
      <c r="C9" s="11">
        <v>9</v>
      </c>
      <c r="D9" s="11"/>
      <c r="E9" s="14"/>
    </row>
    <row r="10" spans="1:5" ht="15" customHeight="1">
      <c r="A10" s="23">
        <v>4</v>
      </c>
      <c r="B10" s="12" t="s">
        <v>6</v>
      </c>
      <c r="C10" s="11">
        <v>2</v>
      </c>
      <c r="D10" s="11"/>
      <c r="E10" s="14"/>
    </row>
    <row r="11" spans="1:5" ht="15" customHeight="1">
      <c r="A11" s="23">
        <v>5</v>
      </c>
      <c r="B11" s="12" t="s">
        <v>7</v>
      </c>
      <c r="C11" s="11" t="s">
        <v>33</v>
      </c>
      <c r="D11" s="11"/>
      <c r="E11" s="14"/>
    </row>
    <row r="12" spans="1:5" ht="15" customHeight="1" thickBot="1">
      <c r="A12" s="23">
        <v>6</v>
      </c>
      <c r="B12" s="129" t="s">
        <v>75</v>
      </c>
      <c r="C12" s="130"/>
      <c r="D12" s="23"/>
      <c r="E12" s="14"/>
    </row>
    <row r="13" spans="1:5">
      <c r="A13" s="132">
        <v>7</v>
      </c>
      <c r="B13" s="133" t="s">
        <v>0</v>
      </c>
      <c r="C13" s="10" t="s">
        <v>101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v>43</v>
      </c>
    </row>
    <row r="17" spans="1:5">
      <c r="A17" s="132"/>
      <c r="B17" s="133"/>
      <c r="C17" s="4" t="s">
        <v>31</v>
      </c>
      <c r="D17" s="4" t="s">
        <v>25</v>
      </c>
      <c r="E17" s="91">
        <f>E16*360</f>
        <v>15480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>
        <v>1</v>
      </c>
    </row>
    <row r="25" spans="1:5">
      <c r="A25" s="132"/>
      <c r="B25" s="133"/>
      <c r="C25" s="4" t="s">
        <v>31</v>
      </c>
      <c r="D25" s="4" t="s">
        <v>25</v>
      </c>
      <c r="E25" s="91">
        <v>16000</v>
      </c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23">
        <v>15</v>
      </c>
      <c r="B33" s="134" t="s">
        <v>26</v>
      </c>
      <c r="C33" s="135"/>
      <c r="D33" s="11" t="s">
        <v>25</v>
      </c>
      <c r="E33" s="91">
        <f>E32+E29+E25+E21+E19+E17+E15</f>
        <v>31480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>
        <v>30</v>
      </c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58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101">
        <v>36000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131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>
        <v>18</v>
      </c>
    </row>
    <row r="46" spans="1:5">
      <c r="A46" s="132"/>
      <c r="B46" s="133"/>
      <c r="C46" s="4" t="s">
        <v>31</v>
      </c>
      <c r="D46" s="4" t="s">
        <v>25</v>
      </c>
      <c r="E46" s="91">
        <f>E45*1100</f>
        <v>19800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/>
    </row>
    <row r="52" spans="1:5">
      <c r="A52" s="132"/>
      <c r="B52" s="133"/>
      <c r="C52" s="4" t="s">
        <v>31</v>
      </c>
      <c r="D52" s="4" t="s">
        <v>25</v>
      </c>
      <c r="E52" s="91"/>
    </row>
    <row r="53" spans="1:5" ht="27" customHeight="1">
      <c r="A53" s="23"/>
      <c r="B53" s="162" t="s">
        <v>57</v>
      </c>
      <c r="C53" s="163"/>
      <c r="D53" s="4" t="s">
        <v>25</v>
      </c>
      <c r="E53" s="91">
        <f>E57*0.1</f>
        <v>13228.900000000001</v>
      </c>
    </row>
    <row r="54" spans="1:5" ht="15" customHeight="1">
      <c r="A54" s="23">
        <v>20</v>
      </c>
      <c r="B54" s="138" t="s">
        <v>16</v>
      </c>
      <c r="C54" s="139"/>
      <c r="D54" s="4" t="s">
        <v>25</v>
      </c>
      <c r="E54" s="91">
        <f>E57*0.25</f>
        <v>33072.25</v>
      </c>
    </row>
    <row r="55" spans="1:5" ht="15" customHeight="1">
      <c r="A55" s="23">
        <v>21</v>
      </c>
      <c r="B55" s="140" t="s">
        <v>17</v>
      </c>
      <c r="C55" s="141"/>
      <c r="D55" s="27" t="s">
        <v>25</v>
      </c>
      <c r="E55" s="91">
        <f>E54+E53+E52+E49+E46+E42</f>
        <v>102101.15</v>
      </c>
    </row>
    <row r="56" spans="1:5" ht="15" customHeight="1">
      <c r="A56" s="23">
        <v>22</v>
      </c>
      <c r="B56" s="120" t="s">
        <v>71</v>
      </c>
      <c r="C56" s="121"/>
      <c r="D56" s="27" t="s">
        <v>25</v>
      </c>
      <c r="E56" s="91">
        <f>E55+E33</f>
        <v>133581.15</v>
      </c>
    </row>
    <row r="57" spans="1:5" ht="15" customHeight="1">
      <c r="A57" s="23">
        <v>23</v>
      </c>
      <c r="B57" s="118" t="s">
        <v>79</v>
      </c>
      <c r="C57" s="119"/>
      <c r="D57" s="27" t="s">
        <v>25</v>
      </c>
      <c r="E57" s="91">
        <v>132289</v>
      </c>
    </row>
    <row r="58" spans="1:5">
      <c r="B58" s="147" t="s">
        <v>114</v>
      </c>
      <c r="C58" s="147"/>
      <c r="D58" s="55"/>
      <c r="E58" s="58"/>
    </row>
    <row r="59" spans="1:5">
      <c r="A59" s="54"/>
      <c r="B59" s="42" t="s">
        <v>115</v>
      </c>
      <c r="C59" s="49"/>
      <c r="D59" s="150" t="s">
        <v>117</v>
      </c>
      <c r="E59" s="150"/>
    </row>
    <row r="60" spans="1:5">
      <c r="A60" s="54"/>
      <c r="B60" s="42" t="s">
        <v>116</v>
      </c>
      <c r="C60" s="49"/>
      <c r="D60" s="150" t="s">
        <v>118</v>
      </c>
      <c r="E60" s="150"/>
    </row>
    <row r="61" spans="1:5">
      <c r="A61" s="54"/>
      <c r="B61" s="42" t="s">
        <v>60</v>
      </c>
      <c r="C61" s="42"/>
      <c r="D61" s="55"/>
      <c r="E61" s="24"/>
    </row>
    <row r="62" spans="1:5">
      <c r="A62" s="54"/>
      <c r="B62" s="115" t="s">
        <v>61</v>
      </c>
      <c r="C62" s="115"/>
      <c r="D62" s="56"/>
      <c r="E62" s="24"/>
    </row>
    <row r="63" spans="1:5">
      <c r="A63" s="54"/>
      <c r="B63" s="57" t="s">
        <v>62</v>
      </c>
      <c r="C63" s="44"/>
      <c r="D63" s="56"/>
      <c r="E63" s="24"/>
    </row>
    <row r="64" spans="1:5">
      <c r="A64" s="54"/>
      <c r="B64" s="95" t="s">
        <v>62</v>
      </c>
      <c r="C64" s="44"/>
      <c r="D64" s="56"/>
      <c r="E64" s="24"/>
    </row>
    <row r="65" spans="1:5">
      <c r="A65" s="54"/>
      <c r="B65" s="95" t="s">
        <v>63</v>
      </c>
      <c r="C65" s="44"/>
      <c r="D65" s="56"/>
      <c r="E65" s="24"/>
    </row>
  </sheetData>
  <mergeCells count="39">
    <mergeCell ref="D60:E60"/>
    <mergeCell ref="C1:E1"/>
    <mergeCell ref="C2:E2"/>
    <mergeCell ref="C3:E3"/>
    <mergeCell ref="C4:E4"/>
    <mergeCell ref="B58:C58"/>
    <mergeCell ref="A5:E5"/>
    <mergeCell ref="A43:A46"/>
    <mergeCell ref="B43:B46"/>
    <mergeCell ref="A47:A49"/>
    <mergeCell ref="B47:B49"/>
    <mergeCell ref="A18:A19"/>
    <mergeCell ref="B18:B19"/>
    <mergeCell ref="A20:A21"/>
    <mergeCell ref="B20:B21"/>
    <mergeCell ref="B6:C6"/>
    <mergeCell ref="B12:C12"/>
    <mergeCell ref="A13:A15"/>
    <mergeCell ref="B13:B15"/>
    <mergeCell ref="D59:E59"/>
    <mergeCell ref="B53:C53"/>
    <mergeCell ref="B54:C54"/>
    <mergeCell ref="A22:A25"/>
    <mergeCell ref="B22:B25"/>
    <mergeCell ref="B33:C33"/>
    <mergeCell ref="A16:A17"/>
    <mergeCell ref="B16:B17"/>
    <mergeCell ref="A50:A52"/>
    <mergeCell ref="B50:B52"/>
    <mergeCell ref="A26:A29"/>
    <mergeCell ref="B26:B29"/>
    <mergeCell ref="A30:A32"/>
    <mergeCell ref="B30:B32"/>
    <mergeCell ref="A34:A42"/>
    <mergeCell ref="B34:B42"/>
    <mergeCell ref="B62:C62"/>
    <mergeCell ref="B57:C57"/>
    <mergeCell ref="B55:C55"/>
    <mergeCell ref="B56:C56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65"/>
  <sheetViews>
    <sheetView topLeftCell="A3" workbookViewId="0">
      <selection activeCell="B56" sqref="B56:C57"/>
    </sheetView>
  </sheetViews>
  <sheetFormatPr defaultRowHeight="15"/>
  <cols>
    <col min="1" max="1" width="6.42578125" style="17" bestFit="1" customWidth="1"/>
    <col min="2" max="2" width="32.5703125" style="13" customWidth="1"/>
    <col min="3" max="3" width="23.85546875" style="8" customWidth="1"/>
    <col min="4" max="4" width="9.140625" style="8" customWidth="1"/>
    <col min="5" max="5" width="12.7109375" style="8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>
      <c r="A5" s="149" t="s">
        <v>97</v>
      </c>
      <c r="B5" s="149"/>
      <c r="C5" s="149"/>
      <c r="D5" s="149"/>
      <c r="E5" s="149"/>
    </row>
    <row r="6" spans="1:5" s="5" customFormat="1" ht="12.75">
      <c r="A6" s="51" t="s">
        <v>3</v>
      </c>
      <c r="B6" s="151" t="s">
        <v>56</v>
      </c>
      <c r="C6" s="159"/>
      <c r="D6" s="76" t="s">
        <v>30</v>
      </c>
      <c r="E6" s="51" t="s">
        <v>74</v>
      </c>
    </row>
    <row r="7" spans="1:5">
      <c r="A7" s="75">
        <v>1</v>
      </c>
      <c r="B7" s="77" t="s">
        <v>4</v>
      </c>
      <c r="C7" s="7" t="s">
        <v>23</v>
      </c>
      <c r="D7" s="7"/>
      <c r="E7" s="11"/>
    </row>
    <row r="8" spans="1:5">
      <c r="A8" s="75">
        <v>2</v>
      </c>
      <c r="B8" s="77" t="s">
        <v>5</v>
      </c>
      <c r="C8" s="11">
        <v>30</v>
      </c>
      <c r="D8" s="11"/>
      <c r="E8" s="11"/>
    </row>
    <row r="9" spans="1:5">
      <c r="A9" s="75">
        <v>3</v>
      </c>
      <c r="B9" s="77" t="s">
        <v>32</v>
      </c>
      <c r="C9" s="11">
        <v>9</v>
      </c>
      <c r="D9" s="11"/>
      <c r="E9" s="11"/>
    </row>
    <row r="10" spans="1:5" ht="15" customHeight="1">
      <c r="A10" s="75">
        <v>4</v>
      </c>
      <c r="B10" s="77" t="s">
        <v>6</v>
      </c>
      <c r="C10" s="11">
        <v>2</v>
      </c>
      <c r="D10" s="11"/>
      <c r="E10" s="11"/>
    </row>
    <row r="11" spans="1:5" ht="15" customHeight="1">
      <c r="A11" s="75">
        <v>5</v>
      </c>
      <c r="B11" s="77" t="s">
        <v>7</v>
      </c>
      <c r="C11" s="11" t="s">
        <v>33</v>
      </c>
      <c r="D11" s="11"/>
      <c r="E11" s="11"/>
    </row>
    <row r="12" spans="1:5" ht="15" customHeight="1">
      <c r="A12" s="75">
        <v>6</v>
      </c>
      <c r="B12" s="143" t="s">
        <v>75</v>
      </c>
      <c r="C12" s="144"/>
      <c r="D12" s="75" t="s">
        <v>25</v>
      </c>
      <c r="E12" s="11"/>
    </row>
    <row r="13" spans="1:5">
      <c r="A13" s="132">
        <v>7</v>
      </c>
      <c r="B13" s="133" t="s">
        <v>0</v>
      </c>
      <c r="C13" s="10" t="s">
        <v>101</v>
      </c>
      <c r="D13" s="4" t="s">
        <v>18</v>
      </c>
      <c r="E13" s="91">
        <v>20</v>
      </c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>
        <f>E13*560</f>
        <v>11200</v>
      </c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v>15</v>
      </c>
    </row>
    <row r="17" spans="1:5">
      <c r="A17" s="132"/>
      <c r="B17" s="133"/>
      <c r="C17" s="4" t="s">
        <v>31</v>
      </c>
      <c r="D17" s="4" t="s">
        <v>25</v>
      </c>
      <c r="E17" s="91">
        <f>E16*360</f>
        <v>5400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>
        <v>2</v>
      </c>
    </row>
    <row r="25" spans="1:5">
      <c r="A25" s="132"/>
      <c r="B25" s="133"/>
      <c r="C25" s="4" t="s">
        <v>31</v>
      </c>
      <c r="D25" s="4" t="s">
        <v>25</v>
      </c>
      <c r="E25" s="91">
        <v>24000</v>
      </c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>
        <v>2</v>
      </c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>
        <f>E26*85000</f>
        <v>170000</v>
      </c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75">
        <v>15</v>
      </c>
      <c r="B33" s="134" t="s">
        <v>26</v>
      </c>
      <c r="C33" s="135"/>
      <c r="D33" s="11" t="s">
        <v>25</v>
      </c>
      <c r="E33" s="91">
        <f>E15+E17+E19+E21+E25+E29+E32</f>
        <v>210600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68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>
        <v>30</v>
      </c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101">
        <v>39000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135</v>
      </c>
      <c r="D44" s="6" t="s">
        <v>28</v>
      </c>
      <c r="E44" s="91">
        <v>15000</v>
      </c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/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>
        <v>5000</v>
      </c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/>
    </row>
    <row r="52" spans="1:5">
      <c r="A52" s="132"/>
      <c r="B52" s="133"/>
      <c r="C52" s="4" t="s">
        <v>31</v>
      </c>
      <c r="D52" s="4" t="s">
        <v>25</v>
      </c>
      <c r="E52" s="91">
        <v>5000</v>
      </c>
    </row>
    <row r="53" spans="1:5" ht="38.25" customHeight="1">
      <c r="A53" s="75"/>
      <c r="B53" s="118" t="s">
        <v>57</v>
      </c>
      <c r="C53" s="119"/>
      <c r="D53" s="26" t="s">
        <v>25</v>
      </c>
      <c r="E53" s="91">
        <f>E57*0.1</f>
        <v>18869</v>
      </c>
    </row>
    <row r="54" spans="1:5" ht="15" customHeight="1">
      <c r="A54" s="75">
        <v>20</v>
      </c>
      <c r="B54" s="138" t="s">
        <v>16</v>
      </c>
      <c r="C54" s="139"/>
      <c r="D54" s="4" t="s">
        <v>25</v>
      </c>
      <c r="E54" s="91">
        <f>E57*0.25</f>
        <v>47172.5</v>
      </c>
    </row>
    <row r="55" spans="1:5" ht="15" customHeight="1">
      <c r="A55" s="75">
        <v>21</v>
      </c>
      <c r="B55" s="140" t="s">
        <v>17</v>
      </c>
      <c r="C55" s="141"/>
      <c r="D55" s="74" t="s">
        <v>25</v>
      </c>
      <c r="E55" s="91">
        <f>E54+E53+E52+E49+E46+E42</f>
        <v>115041.5</v>
      </c>
    </row>
    <row r="56" spans="1:5" ht="15" customHeight="1">
      <c r="A56" s="75">
        <v>22</v>
      </c>
      <c r="B56" s="120" t="s">
        <v>71</v>
      </c>
      <c r="C56" s="121"/>
      <c r="D56" s="74" t="s">
        <v>25</v>
      </c>
      <c r="E56" s="91">
        <f>E55+E33</f>
        <v>325641.5</v>
      </c>
    </row>
    <row r="57" spans="1:5" ht="15" customHeight="1">
      <c r="A57" s="75">
        <v>23</v>
      </c>
      <c r="B57" s="118" t="s">
        <v>79</v>
      </c>
      <c r="C57" s="119"/>
      <c r="D57" s="74" t="s">
        <v>25</v>
      </c>
      <c r="E57" s="91">
        <v>188690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55"/>
      <c r="E61" s="24"/>
    </row>
    <row r="62" spans="1:5">
      <c r="B62" s="115" t="s">
        <v>61</v>
      </c>
      <c r="C62" s="115"/>
      <c r="D62" s="56"/>
      <c r="E62" s="24"/>
    </row>
    <row r="63" spans="1:5">
      <c r="B63" s="57" t="s">
        <v>62</v>
      </c>
      <c r="C63" s="44"/>
      <c r="D63" s="56"/>
      <c r="E63" s="24"/>
    </row>
    <row r="64" spans="1:5">
      <c r="B64" s="95" t="s">
        <v>62</v>
      </c>
      <c r="C64" s="44"/>
      <c r="D64" s="56"/>
      <c r="E64" s="24"/>
    </row>
    <row r="65" spans="2:5">
      <c r="B65" s="95" t="s">
        <v>63</v>
      </c>
      <c r="C65" s="44"/>
      <c r="D65" s="56"/>
      <c r="E65" s="24"/>
    </row>
  </sheetData>
  <mergeCells count="39">
    <mergeCell ref="D59:E59"/>
    <mergeCell ref="D60:E60"/>
    <mergeCell ref="B62:C62"/>
    <mergeCell ref="C1:E1"/>
    <mergeCell ref="C2:E2"/>
    <mergeCell ref="C3:E3"/>
    <mergeCell ref="C4:E4"/>
    <mergeCell ref="B58:C58"/>
    <mergeCell ref="B53:C53"/>
    <mergeCell ref="B54:C54"/>
    <mergeCell ref="B55:C55"/>
    <mergeCell ref="B56:C56"/>
    <mergeCell ref="B57:C57"/>
    <mergeCell ref="A5:E5"/>
    <mergeCell ref="A43:A46"/>
    <mergeCell ref="B43:B46"/>
    <mergeCell ref="A47:A49"/>
    <mergeCell ref="B47:B49"/>
    <mergeCell ref="A50:A52"/>
    <mergeCell ref="B50:B52"/>
    <mergeCell ref="A34:A42"/>
    <mergeCell ref="B34:B42"/>
    <mergeCell ref="A18:A19"/>
    <mergeCell ref="B18:B19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16:A17"/>
    <mergeCell ref="B16:B17"/>
    <mergeCell ref="B6:C6"/>
    <mergeCell ref="B12:C12"/>
    <mergeCell ref="A13:A15"/>
    <mergeCell ref="B13:B1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5"/>
  <sheetViews>
    <sheetView topLeftCell="A3" zoomScaleNormal="100" workbookViewId="0">
      <selection activeCell="B56" sqref="B56:C57"/>
    </sheetView>
  </sheetViews>
  <sheetFormatPr defaultRowHeight="15"/>
  <cols>
    <col min="1" max="1" width="6.42578125" style="17" bestFit="1" customWidth="1"/>
    <col min="2" max="2" width="34.5703125" style="13" customWidth="1"/>
    <col min="3" max="3" width="24.5703125" style="8" customWidth="1"/>
    <col min="4" max="4" width="10.85546875" style="8" customWidth="1"/>
    <col min="5" max="5" width="13.140625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>
      <c r="A5" s="149" t="s">
        <v>100</v>
      </c>
      <c r="B5" s="149"/>
      <c r="C5" s="149"/>
      <c r="D5" s="149"/>
      <c r="E5" s="149"/>
    </row>
    <row r="6" spans="1:5" s="5" customFormat="1" ht="12.75">
      <c r="A6" s="51" t="s">
        <v>3</v>
      </c>
      <c r="B6" s="151" t="s">
        <v>56</v>
      </c>
      <c r="C6" s="152"/>
      <c r="D6" s="76" t="s">
        <v>30</v>
      </c>
      <c r="E6" s="51" t="s">
        <v>74</v>
      </c>
    </row>
    <row r="7" spans="1:5">
      <c r="A7" s="75">
        <v>1</v>
      </c>
      <c r="B7" s="77" t="s">
        <v>4</v>
      </c>
      <c r="C7" s="7" t="s">
        <v>23</v>
      </c>
      <c r="D7" s="7"/>
      <c r="E7" s="14"/>
    </row>
    <row r="8" spans="1:5">
      <c r="A8" s="75">
        <v>2</v>
      </c>
      <c r="B8" s="77" t="s">
        <v>5</v>
      </c>
      <c r="C8" s="11">
        <v>31</v>
      </c>
      <c r="D8" s="11"/>
      <c r="E8" s="14"/>
    </row>
    <row r="9" spans="1:5">
      <c r="A9" s="75">
        <v>3</v>
      </c>
      <c r="B9" s="77" t="s">
        <v>32</v>
      </c>
      <c r="C9" s="11">
        <v>9</v>
      </c>
      <c r="D9" s="11"/>
      <c r="E9" s="14"/>
    </row>
    <row r="10" spans="1:5" ht="15" customHeight="1">
      <c r="A10" s="75">
        <v>4</v>
      </c>
      <c r="B10" s="77" t="s">
        <v>6</v>
      </c>
      <c r="C10" s="11">
        <v>2</v>
      </c>
      <c r="D10" s="11"/>
      <c r="E10" s="14"/>
    </row>
    <row r="11" spans="1:5" ht="15" customHeight="1">
      <c r="A11" s="75">
        <v>5</v>
      </c>
      <c r="B11" s="77" t="s">
        <v>7</v>
      </c>
      <c r="C11" s="11" t="s">
        <v>33</v>
      </c>
      <c r="D11" s="11"/>
      <c r="E11" s="14"/>
    </row>
    <row r="12" spans="1:5" ht="15" customHeight="1">
      <c r="A12" s="75">
        <v>6</v>
      </c>
      <c r="B12" s="143" t="s">
        <v>75</v>
      </c>
      <c r="C12" s="144"/>
      <c r="D12" s="75"/>
      <c r="E12" s="14"/>
    </row>
    <row r="13" spans="1:5">
      <c r="A13" s="132">
        <v>7</v>
      </c>
      <c r="B13" s="133" t="s">
        <v>0</v>
      </c>
      <c r="C13" s="10" t="s">
        <v>101</v>
      </c>
      <c r="D13" s="4" t="s">
        <v>18</v>
      </c>
      <c r="E13" s="91">
        <v>8</v>
      </c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>
        <f>E13*650</f>
        <v>5200</v>
      </c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v>10</v>
      </c>
    </row>
    <row r="17" spans="1:5">
      <c r="A17" s="132"/>
      <c r="B17" s="133"/>
      <c r="C17" s="4" t="s">
        <v>31</v>
      </c>
      <c r="D17" s="4" t="s">
        <v>25</v>
      </c>
      <c r="E17" s="91">
        <f>E16*360</f>
        <v>3600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>
        <v>2</v>
      </c>
    </row>
    <row r="25" spans="1:5">
      <c r="A25" s="132"/>
      <c r="B25" s="133"/>
      <c r="C25" s="4" t="s">
        <v>31</v>
      </c>
      <c r="D25" s="4" t="s">
        <v>25</v>
      </c>
      <c r="E25" s="91">
        <v>30000</v>
      </c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75">
        <v>15</v>
      </c>
      <c r="B33" s="134" t="s">
        <v>26</v>
      </c>
      <c r="C33" s="135"/>
      <c r="D33" s="11" t="s">
        <v>25</v>
      </c>
      <c r="E33" s="91">
        <f>E32+E29+E25+E21+E19+E17+E15</f>
        <v>38800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>
        <v>4</v>
      </c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>
        <v>30</v>
      </c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58</v>
      </c>
      <c r="D38" s="6" t="s">
        <v>28</v>
      </c>
      <c r="E38" s="91">
        <v>20</v>
      </c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>
        <f>4+2</f>
        <v>6</v>
      </c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>
        <v>66000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131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>
        <v>76</v>
      </c>
    </row>
    <row r="46" spans="1:5">
      <c r="A46" s="132"/>
      <c r="B46" s="133"/>
      <c r="C46" s="4" t="s">
        <v>31</v>
      </c>
      <c r="D46" s="4" t="s">
        <v>25</v>
      </c>
      <c r="E46" s="91">
        <v>67000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>
        <v>20</v>
      </c>
    </row>
    <row r="52" spans="1:5">
      <c r="A52" s="132"/>
      <c r="B52" s="133"/>
      <c r="C52" s="4" t="s">
        <v>31</v>
      </c>
      <c r="D52" s="4" t="s">
        <v>25</v>
      </c>
      <c r="E52" s="91">
        <f>E51*800</f>
        <v>16000</v>
      </c>
    </row>
    <row r="53" spans="1:5" ht="27" customHeight="1">
      <c r="A53" s="75"/>
      <c r="B53" s="162" t="s">
        <v>57</v>
      </c>
      <c r="C53" s="163"/>
      <c r="D53" s="4" t="s">
        <v>25</v>
      </c>
      <c r="E53" s="91">
        <f>E57*0.1</f>
        <v>19385.3</v>
      </c>
    </row>
    <row r="54" spans="1:5" ht="15" customHeight="1">
      <c r="A54" s="75">
        <v>20</v>
      </c>
      <c r="B54" s="138" t="s">
        <v>16</v>
      </c>
      <c r="C54" s="139"/>
      <c r="D54" s="4" t="s">
        <v>25</v>
      </c>
      <c r="E54" s="91">
        <f>E57*0.25</f>
        <v>48463.25</v>
      </c>
    </row>
    <row r="55" spans="1:5" ht="15" customHeight="1">
      <c r="A55" s="75">
        <v>21</v>
      </c>
      <c r="B55" s="140" t="s">
        <v>17</v>
      </c>
      <c r="C55" s="141"/>
      <c r="D55" s="74" t="s">
        <v>25</v>
      </c>
      <c r="E55" s="91">
        <f>E54+E53+E52+E49+E46+E42</f>
        <v>216848.55</v>
      </c>
    </row>
    <row r="56" spans="1:5" ht="15" customHeight="1">
      <c r="A56" s="75">
        <v>22</v>
      </c>
      <c r="B56" s="120" t="s">
        <v>71</v>
      </c>
      <c r="C56" s="121"/>
      <c r="D56" s="74" t="s">
        <v>25</v>
      </c>
      <c r="E56" s="91">
        <f>E55+E33</f>
        <v>255648.55</v>
      </c>
    </row>
    <row r="57" spans="1:5" ht="15" customHeight="1">
      <c r="A57" s="75">
        <v>23</v>
      </c>
      <c r="B57" s="118" t="s">
        <v>79</v>
      </c>
      <c r="C57" s="119"/>
      <c r="D57" s="74" t="s">
        <v>25</v>
      </c>
      <c r="E57" s="91">
        <v>193853</v>
      </c>
    </row>
    <row r="58" spans="1:5">
      <c r="B58" s="147" t="s">
        <v>114</v>
      </c>
      <c r="C58" s="147"/>
      <c r="D58" s="55"/>
      <c r="E58" s="58"/>
    </row>
    <row r="59" spans="1:5">
      <c r="A59" s="54"/>
      <c r="B59" s="42" t="s">
        <v>115</v>
      </c>
      <c r="C59" s="49"/>
      <c r="D59" s="150" t="s">
        <v>117</v>
      </c>
      <c r="E59" s="150"/>
    </row>
    <row r="60" spans="1:5">
      <c r="A60" s="54"/>
      <c r="B60" s="42" t="s">
        <v>116</v>
      </c>
      <c r="C60" s="49"/>
      <c r="D60" s="150" t="s">
        <v>118</v>
      </c>
      <c r="E60" s="150"/>
    </row>
    <row r="61" spans="1:5">
      <c r="A61" s="54"/>
      <c r="B61" s="42" t="s">
        <v>60</v>
      </c>
      <c r="C61" s="42"/>
      <c r="D61" s="55"/>
      <c r="E61" s="24"/>
    </row>
    <row r="62" spans="1:5">
      <c r="A62" s="54"/>
      <c r="B62" s="115" t="s">
        <v>61</v>
      </c>
      <c r="C62" s="115"/>
      <c r="D62" s="56"/>
      <c r="E62" s="24"/>
    </row>
    <row r="63" spans="1:5">
      <c r="A63" s="54"/>
      <c r="B63" s="57" t="s">
        <v>62</v>
      </c>
      <c r="C63" s="44"/>
      <c r="D63" s="56"/>
      <c r="E63" s="24"/>
    </row>
    <row r="64" spans="1:5">
      <c r="A64" s="54"/>
      <c r="B64" s="95" t="s">
        <v>62</v>
      </c>
      <c r="C64" s="44"/>
      <c r="D64" s="56"/>
      <c r="E64" s="24"/>
    </row>
    <row r="65" spans="1:5">
      <c r="A65" s="54"/>
      <c r="B65" s="95" t="s">
        <v>63</v>
      </c>
      <c r="C65" s="44"/>
      <c r="D65" s="56"/>
      <c r="E65" s="24"/>
    </row>
  </sheetData>
  <mergeCells count="39">
    <mergeCell ref="D59:E59"/>
    <mergeCell ref="D60:E60"/>
    <mergeCell ref="C1:E1"/>
    <mergeCell ref="C2:E2"/>
    <mergeCell ref="C3:E3"/>
    <mergeCell ref="C4:E4"/>
    <mergeCell ref="B58:C58"/>
    <mergeCell ref="B62:C62"/>
    <mergeCell ref="B53:C53"/>
    <mergeCell ref="B54:C54"/>
    <mergeCell ref="B55:C55"/>
    <mergeCell ref="B56:C56"/>
    <mergeCell ref="B57:C57"/>
    <mergeCell ref="A43:A46"/>
    <mergeCell ref="B43:B46"/>
    <mergeCell ref="A47:A49"/>
    <mergeCell ref="B47:B49"/>
    <mergeCell ref="A50:A52"/>
    <mergeCell ref="B50:B52"/>
    <mergeCell ref="A34:A42"/>
    <mergeCell ref="B34:B42"/>
    <mergeCell ref="A18:A19"/>
    <mergeCell ref="B18:B19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16:A17"/>
    <mergeCell ref="B16:B17"/>
    <mergeCell ref="A5:E5"/>
    <mergeCell ref="B6:C6"/>
    <mergeCell ref="B12:C12"/>
    <mergeCell ref="A13:A15"/>
    <mergeCell ref="B13:B1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5"/>
  <sheetViews>
    <sheetView topLeftCell="A2" workbookViewId="0">
      <selection activeCell="A71" sqref="A71:XFD76"/>
    </sheetView>
  </sheetViews>
  <sheetFormatPr defaultRowHeight="15"/>
  <cols>
    <col min="1" max="1" width="6.42578125" style="17" bestFit="1" customWidth="1"/>
    <col min="2" max="2" width="34.5703125" style="13" customWidth="1"/>
    <col min="3" max="3" width="27.140625" style="8" customWidth="1"/>
    <col min="4" max="4" width="10.42578125" style="8" customWidth="1"/>
    <col min="5" max="5" width="12.5703125" style="8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 ht="18" customHeight="1">
      <c r="A5" s="149" t="s">
        <v>103</v>
      </c>
      <c r="B5" s="149"/>
      <c r="C5" s="149"/>
      <c r="D5" s="149"/>
      <c r="E5" s="149"/>
    </row>
    <row r="6" spans="1:5" s="5" customFormat="1" ht="12.75">
      <c r="A6" s="51" t="s">
        <v>3</v>
      </c>
      <c r="B6" s="151" t="s">
        <v>56</v>
      </c>
      <c r="C6" s="152"/>
      <c r="D6" s="52" t="s">
        <v>30</v>
      </c>
      <c r="E6" s="51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18"/>
    </row>
    <row r="8" spans="1:5">
      <c r="A8" s="16">
        <v>2</v>
      </c>
      <c r="B8" s="12" t="s">
        <v>5</v>
      </c>
      <c r="C8" s="11">
        <v>32</v>
      </c>
      <c r="D8" s="11"/>
      <c r="E8" s="18"/>
    </row>
    <row r="9" spans="1:5">
      <c r="A9" s="16">
        <v>3</v>
      </c>
      <c r="B9" s="12" t="s">
        <v>32</v>
      </c>
      <c r="C9" s="11">
        <v>5</v>
      </c>
      <c r="D9" s="11"/>
      <c r="E9" s="18"/>
    </row>
    <row r="10" spans="1:5" ht="15" customHeight="1">
      <c r="A10" s="16">
        <v>4</v>
      </c>
      <c r="B10" s="12" t="s">
        <v>6</v>
      </c>
      <c r="C10" s="11">
        <v>4</v>
      </c>
      <c r="D10" s="11"/>
      <c r="E10" s="18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18"/>
    </row>
    <row r="12" spans="1:5" ht="15" customHeight="1">
      <c r="A12" s="16">
        <v>6</v>
      </c>
      <c r="B12" s="143" t="s">
        <v>75</v>
      </c>
      <c r="C12" s="144"/>
      <c r="D12" s="16" t="s">
        <v>25</v>
      </c>
      <c r="E12" s="18"/>
    </row>
    <row r="13" spans="1:5">
      <c r="A13" s="132">
        <v>7</v>
      </c>
      <c r="B13" s="133" t="s">
        <v>0</v>
      </c>
      <c r="C13" s="4" t="s">
        <v>24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v>120</v>
      </c>
    </row>
    <row r="17" spans="1:5">
      <c r="A17" s="132"/>
      <c r="B17" s="133"/>
      <c r="C17" s="4" t="s">
        <v>31</v>
      </c>
      <c r="D17" s="4" t="s">
        <v>25</v>
      </c>
      <c r="E17" s="91">
        <f>E16*360</f>
        <v>43200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123</v>
      </c>
      <c r="D24" s="4" t="s">
        <v>28</v>
      </c>
      <c r="E24" s="91">
        <v>3</v>
      </c>
    </row>
    <row r="25" spans="1:5">
      <c r="A25" s="132"/>
      <c r="B25" s="133"/>
      <c r="C25" s="4" t="s">
        <v>31</v>
      </c>
      <c r="D25" s="4" t="s">
        <v>25</v>
      </c>
      <c r="E25" s="91">
        <f>E24*12000</f>
        <v>36000</v>
      </c>
    </row>
    <row r="26" spans="1:5" ht="15" customHeight="1">
      <c r="A26" s="132">
        <v>13</v>
      </c>
      <c r="B26" s="133" t="s">
        <v>10</v>
      </c>
      <c r="C26" s="4" t="s">
        <v>122</v>
      </c>
      <c r="D26" s="4" t="s">
        <v>43</v>
      </c>
      <c r="E26" s="91">
        <f>4</f>
        <v>4</v>
      </c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>
        <f>E26*8500</f>
        <v>34000</v>
      </c>
    </row>
    <row r="30" spans="1:5" ht="15" customHeight="1">
      <c r="A30" s="132">
        <v>14</v>
      </c>
      <c r="B30" s="133" t="s">
        <v>138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143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16">
        <v>15</v>
      </c>
      <c r="B33" s="12" t="s">
        <v>26</v>
      </c>
      <c r="C33" s="11" t="s">
        <v>31</v>
      </c>
      <c r="D33" s="11" t="s">
        <v>25</v>
      </c>
      <c r="E33" s="91">
        <f>E32+E29+E25+E21+E17+E15+E19</f>
        <v>113200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/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/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131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/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/>
    </row>
    <row r="52" spans="1:5">
      <c r="A52" s="132"/>
      <c r="B52" s="133"/>
      <c r="C52" s="4" t="s">
        <v>31</v>
      </c>
      <c r="D52" s="4" t="s">
        <v>25</v>
      </c>
      <c r="E52" s="91"/>
    </row>
    <row r="53" spans="1:5" s="67" customFormat="1" ht="28.5" customHeight="1">
      <c r="A53" s="66"/>
      <c r="B53" s="165" t="s">
        <v>57</v>
      </c>
      <c r="C53" s="166"/>
      <c r="D53" s="60" t="s">
        <v>25</v>
      </c>
      <c r="E53" s="91">
        <f>E57*0.1</f>
        <v>12403.2</v>
      </c>
    </row>
    <row r="54" spans="1:5" ht="15" customHeight="1">
      <c r="A54" s="16">
        <v>20</v>
      </c>
      <c r="B54" s="15" t="s">
        <v>16</v>
      </c>
      <c r="C54" s="4" t="s">
        <v>31</v>
      </c>
      <c r="D54" s="4" t="s">
        <v>25</v>
      </c>
      <c r="E54" s="91">
        <f>E57*0.25</f>
        <v>31008</v>
      </c>
    </row>
    <row r="55" spans="1:5" ht="15" customHeight="1">
      <c r="A55" s="16">
        <v>21</v>
      </c>
      <c r="B55" s="12" t="s">
        <v>17</v>
      </c>
      <c r="C55" s="3" t="s">
        <v>31</v>
      </c>
      <c r="D55" s="3" t="s">
        <v>25</v>
      </c>
      <c r="E55" s="91">
        <f>E54+E53+E52+E49+E46+E42</f>
        <v>43411.199999999997</v>
      </c>
    </row>
    <row r="56" spans="1:5" ht="15" customHeight="1">
      <c r="A56" s="16">
        <v>22</v>
      </c>
      <c r="B56" s="167" t="s">
        <v>71</v>
      </c>
      <c r="C56" s="168"/>
      <c r="D56" s="3" t="s">
        <v>25</v>
      </c>
      <c r="E56" s="91">
        <f>E55+E33</f>
        <v>156611.20000000001</v>
      </c>
    </row>
    <row r="57" spans="1:5" ht="15" customHeight="1">
      <c r="A57" s="16">
        <v>23</v>
      </c>
      <c r="B57" s="118" t="s">
        <v>79</v>
      </c>
      <c r="C57" s="119"/>
      <c r="D57" s="3" t="s">
        <v>25</v>
      </c>
      <c r="E57" s="91">
        <v>124032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55"/>
      <c r="E61" s="24"/>
    </row>
    <row r="62" spans="1:5">
      <c r="B62" s="115" t="s">
        <v>61</v>
      </c>
      <c r="C62" s="115"/>
      <c r="D62" s="56"/>
      <c r="E62" s="24"/>
    </row>
    <row r="63" spans="1:5">
      <c r="B63" s="57" t="s">
        <v>62</v>
      </c>
      <c r="C63" s="44"/>
      <c r="D63" s="56"/>
      <c r="E63" s="24"/>
    </row>
    <row r="64" spans="1:5">
      <c r="B64" s="95" t="s">
        <v>62</v>
      </c>
      <c r="C64" s="44"/>
      <c r="D64" s="56"/>
      <c r="E64" s="24"/>
    </row>
    <row r="65" spans="2:5">
      <c r="B65" s="95" t="s">
        <v>63</v>
      </c>
      <c r="C65" s="44"/>
      <c r="D65" s="56"/>
      <c r="E65" s="24"/>
    </row>
  </sheetData>
  <mergeCells count="36">
    <mergeCell ref="B58:C58"/>
    <mergeCell ref="D59:E59"/>
    <mergeCell ref="D60:E60"/>
    <mergeCell ref="B62:C62"/>
    <mergeCell ref="C1:E1"/>
    <mergeCell ref="C2:E2"/>
    <mergeCell ref="C3:E3"/>
    <mergeCell ref="C4:E4"/>
    <mergeCell ref="B6:C6"/>
    <mergeCell ref="B12:C12"/>
    <mergeCell ref="A5:E5"/>
    <mergeCell ref="B56:C56"/>
    <mergeCell ref="B57:C57"/>
    <mergeCell ref="A13:A15"/>
    <mergeCell ref="B13:B15"/>
    <mergeCell ref="A16:A17"/>
    <mergeCell ref="A18:A19"/>
    <mergeCell ref="B18:B19"/>
    <mergeCell ref="B16:B17"/>
    <mergeCell ref="A20:A21"/>
    <mergeCell ref="B20:B21"/>
    <mergeCell ref="A22:A25"/>
    <mergeCell ref="B22:B25"/>
    <mergeCell ref="B34:B42"/>
    <mergeCell ref="A26:A29"/>
    <mergeCell ref="B26:B29"/>
    <mergeCell ref="A30:A32"/>
    <mergeCell ref="B30:B32"/>
    <mergeCell ref="A34:A42"/>
    <mergeCell ref="A43:A46"/>
    <mergeCell ref="B43:B46"/>
    <mergeCell ref="A47:A49"/>
    <mergeCell ref="B47:B49"/>
    <mergeCell ref="B53:C53"/>
    <mergeCell ref="A50:A52"/>
    <mergeCell ref="B50:B5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5"/>
  <sheetViews>
    <sheetView topLeftCell="B1" workbookViewId="0">
      <selection activeCell="B56" sqref="B56:C57"/>
    </sheetView>
  </sheetViews>
  <sheetFormatPr defaultRowHeight="15"/>
  <cols>
    <col min="1" max="1" width="6.42578125" style="17" bestFit="1" customWidth="1"/>
    <col min="2" max="2" width="34.5703125" style="13" customWidth="1"/>
    <col min="3" max="3" width="24.42578125" style="8" customWidth="1"/>
    <col min="4" max="5" width="10.28515625" style="8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 ht="23.25" customHeight="1">
      <c r="A5" s="124" t="s">
        <v>81</v>
      </c>
      <c r="B5" s="124"/>
      <c r="C5" s="124"/>
      <c r="D5" s="124"/>
      <c r="E5" s="124"/>
    </row>
    <row r="6" spans="1:5" s="5" customFormat="1" ht="25.5">
      <c r="A6" s="80" t="s">
        <v>3</v>
      </c>
      <c r="B6" s="142" t="s">
        <v>56</v>
      </c>
      <c r="C6" s="142"/>
      <c r="D6" s="80" t="s">
        <v>30</v>
      </c>
      <c r="E6" s="20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11"/>
    </row>
    <row r="8" spans="1:5">
      <c r="A8" s="16">
        <v>2</v>
      </c>
      <c r="B8" s="12" t="s">
        <v>5</v>
      </c>
      <c r="C8" s="11">
        <v>4</v>
      </c>
      <c r="D8" s="11"/>
      <c r="E8" s="11"/>
    </row>
    <row r="9" spans="1:5">
      <c r="A9" s="16">
        <v>3</v>
      </c>
      <c r="B9" s="12" t="s">
        <v>32</v>
      </c>
      <c r="C9" s="11">
        <v>5</v>
      </c>
      <c r="D9" s="11"/>
      <c r="E9" s="11"/>
    </row>
    <row r="10" spans="1:5" ht="15" customHeight="1">
      <c r="A10" s="16">
        <v>4</v>
      </c>
      <c r="B10" s="12" t="s">
        <v>6</v>
      </c>
      <c r="C10" s="11">
        <v>4</v>
      </c>
      <c r="D10" s="11"/>
      <c r="E10" s="11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11"/>
    </row>
    <row r="12" spans="1:5" ht="15" customHeight="1">
      <c r="A12" s="16">
        <v>6</v>
      </c>
      <c r="B12" s="143" t="s">
        <v>75</v>
      </c>
      <c r="C12" s="144"/>
      <c r="D12" s="16" t="s">
        <v>25</v>
      </c>
      <c r="E12" s="11"/>
    </row>
    <row r="13" spans="1:5">
      <c r="A13" s="132">
        <v>7</v>
      </c>
      <c r="B13" s="133" t="s">
        <v>0</v>
      </c>
      <c r="C13" s="4" t="s">
        <v>24</v>
      </c>
      <c r="D13" s="4" t="s">
        <v>18</v>
      </c>
      <c r="E13" s="91"/>
    </row>
    <row r="14" spans="1:5">
      <c r="A14" s="132"/>
      <c r="B14" s="133"/>
      <c r="C14" s="4" t="s">
        <v>67</v>
      </c>
      <c r="D14" s="4" t="s">
        <v>27</v>
      </c>
      <c r="E14" s="91">
        <v>30</v>
      </c>
    </row>
    <row r="15" spans="1:5">
      <c r="A15" s="132"/>
      <c r="B15" s="133"/>
      <c r="C15" s="4" t="s">
        <v>31</v>
      </c>
      <c r="D15" s="4" t="s">
        <v>25</v>
      </c>
      <c r="E15" s="91">
        <f>E14*620</f>
        <v>18600</v>
      </c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f>[1]швы!$R$6</f>
        <v>0</v>
      </c>
    </row>
    <row r="17" spans="1:5">
      <c r="A17" s="132"/>
      <c r="B17" s="133"/>
      <c r="C17" s="4" t="s">
        <v>31</v>
      </c>
      <c r="D17" s="4" t="s">
        <v>25</v>
      </c>
      <c r="E17" s="91"/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>
        <v>4</v>
      </c>
    </row>
    <row r="21" spans="1:5">
      <c r="A21" s="132"/>
      <c r="B21" s="133"/>
      <c r="C21" s="4" t="s">
        <v>31</v>
      </c>
      <c r="D21" s="4" t="s">
        <v>25</v>
      </c>
      <c r="E21" s="91">
        <f>E20*3000</f>
        <v>12000</v>
      </c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124</v>
      </c>
      <c r="D24" s="4" t="s">
        <v>28</v>
      </c>
      <c r="E24" s="91">
        <v>2</v>
      </c>
    </row>
    <row r="25" spans="1:5">
      <c r="A25" s="132"/>
      <c r="B25" s="133"/>
      <c r="C25" s="4" t="s">
        <v>31</v>
      </c>
      <c r="D25" s="4" t="s">
        <v>25</v>
      </c>
      <c r="E25" s="91">
        <f>E24*16000</f>
        <v>32000</v>
      </c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16">
        <v>15</v>
      </c>
      <c r="B33" s="134" t="s">
        <v>26</v>
      </c>
      <c r="C33" s="135"/>
      <c r="D33" s="11" t="s">
        <v>25</v>
      </c>
      <c r="E33" s="91">
        <f>E15+E17+E19+E21+E25+E29+E32</f>
        <v>62600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/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>
        <v>5278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49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>
        <v>4188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>
        <v>2500</v>
      </c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>
        <v>20</v>
      </c>
    </row>
    <row r="52" spans="1:5">
      <c r="A52" s="132"/>
      <c r="B52" s="133"/>
      <c r="C52" s="4" t="s">
        <v>31</v>
      </c>
      <c r="D52" s="4" t="s">
        <v>25</v>
      </c>
      <c r="E52" s="91">
        <f>E51*950</f>
        <v>19000</v>
      </c>
    </row>
    <row r="53" spans="1:5" ht="30" customHeight="1">
      <c r="A53" s="21"/>
      <c r="B53" s="118" t="s">
        <v>57</v>
      </c>
      <c r="C53" s="119"/>
      <c r="D53" s="26" t="s">
        <v>25</v>
      </c>
      <c r="E53" s="91">
        <f>E57*0.1</f>
        <v>12994.900000000001</v>
      </c>
    </row>
    <row r="54" spans="1:5" ht="15" customHeight="1">
      <c r="A54" s="16">
        <v>20</v>
      </c>
      <c r="B54" s="138" t="s">
        <v>16</v>
      </c>
      <c r="C54" s="139"/>
      <c r="D54" s="4" t="s">
        <v>25</v>
      </c>
      <c r="E54" s="91">
        <f>E57*0.25</f>
        <v>32487.25</v>
      </c>
    </row>
    <row r="55" spans="1:5" ht="15" customHeight="1">
      <c r="A55" s="16">
        <v>21</v>
      </c>
      <c r="B55" s="140" t="s">
        <v>17</v>
      </c>
      <c r="C55" s="141"/>
      <c r="D55" s="3" t="s">
        <v>25</v>
      </c>
      <c r="E55" s="91">
        <f>E54+E53+E52+E49+E46+E42</f>
        <v>76448.149999999994</v>
      </c>
    </row>
    <row r="56" spans="1:5" ht="15" customHeight="1">
      <c r="A56" s="16">
        <v>22</v>
      </c>
      <c r="B56" s="120" t="s">
        <v>71</v>
      </c>
      <c r="C56" s="121"/>
      <c r="D56" s="3" t="s">
        <v>25</v>
      </c>
      <c r="E56" s="91">
        <f>E55+E33</f>
        <v>139048.15</v>
      </c>
    </row>
    <row r="57" spans="1:5" ht="15" customHeight="1">
      <c r="A57" s="16">
        <v>23</v>
      </c>
      <c r="B57" s="118" t="s">
        <v>79</v>
      </c>
      <c r="C57" s="119"/>
      <c r="D57" s="3" t="s">
        <v>25</v>
      </c>
      <c r="E57" s="91">
        <v>129949</v>
      </c>
    </row>
    <row r="58" spans="1:5">
      <c r="B58" s="147" t="s">
        <v>114</v>
      </c>
      <c r="C58" s="147"/>
      <c r="D58" s="97"/>
      <c r="E58" s="64"/>
    </row>
    <row r="59" spans="1:5">
      <c r="B59" s="42" t="s">
        <v>115</v>
      </c>
      <c r="C59" s="49"/>
      <c r="D59" s="148" t="s">
        <v>117</v>
      </c>
      <c r="E59" s="148"/>
    </row>
    <row r="60" spans="1:5">
      <c r="B60" s="42" t="s">
        <v>116</v>
      </c>
      <c r="C60" s="49"/>
      <c r="D60" s="148" t="s">
        <v>118</v>
      </c>
      <c r="E60" s="148"/>
    </row>
    <row r="61" spans="1:5">
      <c r="B61" s="42" t="s">
        <v>60</v>
      </c>
      <c r="C61" s="42"/>
      <c r="D61" s="63"/>
      <c r="E61" s="63"/>
    </row>
    <row r="62" spans="1:5">
      <c r="B62" s="137" t="s">
        <v>61</v>
      </c>
      <c r="C62" s="137"/>
      <c r="D62" s="137"/>
      <c r="E62" s="137"/>
    </row>
    <row r="63" spans="1:5">
      <c r="B63" s="145" t="s">
        <v>62</v>
      </c>
      <c r="C63" s="145"/>
      <c r="D63" s="145"/>
      <c r="E63" s="145"/>
    </row>
    <row r="64" spans="1:5">
      <c r="B64" s="146" t="s">
        <v>62</v>
      </c>
      <c r="C64" s="146"/>
      <c r="D64" s="146"/>
      <c r="E64" s="146"/>
    </row>
    <row r="65" spans="2:5">
      <c r="B65" s="146" t="s">
        <v>63</v>
      </c>
      <c r="C65" s="146"/>
      <c r="D65" s="146"/>
      <c r="E65" s="146"/>
    </row>
  </sheetData>
  <mergeCells count="42">
    <mergeCell ref="B63:E63"/>
    <mergeCell ref="B64:E64"/>
    <mergeCell ref="B65:E65"/>
    <mergeCell ref="B58:C58"/>
    <mergeCell ref="D59:E59"/>
    <mergeCell ref="D60:E60"/>
    <mergeCell ref="C1:E1"/>
    <mergeCell ref="C2:E2"/>
    <mergeCell ref="C3:E3"/>
    <mergeCell ref="C4:E4"/>
    <mergeCell ref="B62:E62"/>
    <mergeCell ref="B53:C53"/>
    <mergeCell ref="B54:C54"/>
    <mergeCell ref="B55:C55"/>
    <mergeCell ref="B56:C56"/>
    <mergeCell ref="B57:C57"/>
    <mergeCell ref="B6:C6"/>
    <mergeCell ref="B12:C12"/>
    <mergeCell ref="B47:B49"/>
    <mergeCell ref="A13:A15"/>
    <mergeCell ref="B13:B15"/>
    <mergeCell ref="A16:A17"/>
    <mergeCell ref="B18:B19"/>
    <mergeCell ref="A20:A21"/>
    <mergeCell ref="B20:B21"/>
    <mergeCell ref="A18:A19"/>
    <mergeCell ref="A22:A25"/>
    <mergeCell ref="B22:B25"/>
    <mergeCell ref="A5:E5"/>
    <mergeCell ref="B16:B17"/>
    <mergeCell ref="A50:A52"/>
    <mergeCell ref="B50:B52"/>
    <mergeCell ref="A26:A29"/>
    <mergeCell ref="B26:B29"/>
    <mergeCell ref="A30:A32"/>
    <mergeCell ref="B30:B32"/>
    <mergeCell ref="A34:A42"/>
    <mergeCell ref="B34:B42"/>
    <mergeCell ref="B33:C33"/>
    <mergeCell ref="A43:A46"/>
    <mergeCell ref="B43:B46"/>
    <mergeCell ref="A47:A49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65"/>
  <sheetViews>
    <sheetView workbookViewId="0">
      <selection activeCell="E57" sqref="E57"/>
    </sheetView>
  </sheetViews>
  <sheetFormatPr defaultRowHeight="15"/>
  <cols>
    <col min="1" max="1" width="6.42578125" style="17" bestFit="1" customWidth="1"/>
    <col min="2" max="2" width="34.5703125" style="13" customWidth="1"/>
    <col min="3" max="3" width="27.140625" style="8" customWidth="1"/>
    <col min="4" max="4" width="12.85546875" style="8" customWidth="1"/>
    <col min="5" max="5" width="13.7109375" style="63" customWidth="1"/>
  </cols>
  <sheetData>
    <row r="1" spans="1:6">
      <c r="C1" s="136" t="s">
        <v>110</v>
      </c>
      <c r="D1" s="136"/>
      <c r="E1" s="136"/>
    </row>
    <row r="2" spans="1:6">
      <c r="C2" s="136" t="s">
        <v>111</v>
      </c>
      <c r="D2" s="136"/>
      <c r="E2" s="136"/>
    </row>
    <row r="3" spans="1:6">
      <c r="C3" s="136" t="s">
        <v>112</v>
      </c>
      <c r="D3" s="136"/>
      <c r="E3" s="136"/>
    </row>
    <row r="4" spans="1:6">
      <c r="C4" s="136" t="s">
        <v>113</v>
      </c>
      <c r="D4" s="136"/>
      <c r="E4" s="136"/>
    </row>
    <row r="5" spans="1:6" s="2" customFormat="1" ht="28.5" customHeight="1">
      <c r="A5" s="124" t="s">
        <v>70</v>
      </c>
      <c r="B5" s="124"/>
      <c r="C5" s="124"/>
      <c r="D5" s="124"/>
      <c r="E5" s="124"/>
    </row>
    <row r="6" spans="1:6" s="5" customFormat="1" ht="12.75">
      <c r="A6" s="51" t="s">
        <v>3</v>
      </c>
      <c r="B6" s="151" t="s">
        <v>56</v>
      </c>
      <c r="C6" s="152"/>
      <c r="D6" s="52" t="s">
        <v>30</v>
      </c>
      <c r="E6" s="76" t="s">
        <v>73</v>
      </c>
    </row>
    <row r="7" spans="1:6">
      <c r="A7" s="16">
        <v>1</v>
      </c>
      <c r="B7" s="12" t="s">
        <v>4</v>
      </c>
      <c r="C7" s="7" t="s">
        <v>23</v>
      </c>
      <c r="D7" s="7"/>
      <c r="E7" s="62"/>
    </row>
    <row r="8" spans="1:6">
      <c r="A8" s="16">
        <v>2</v>
      </c>
      <c r="B8" s="12" t="s">
        <v>5</v>
      </c>
      <c r="C8" s="11">
        <v>34</v>
      </c>
      <c r="D8" s="11"/>
      <c r="E8" s="62"/>
    </row>
    <row r="9" spans="1:6">
      <c r="A9" s="16">
        <v>3</v>
      </c>
      <c r="B9" s="12" t="s">
        <v>32</v>
      </c>
      <c r="C9" s="11">
        <v>5</v>
      </c>
      <c r="D9" s="11"/>
      <c r="E9" s="62"/>
    </row>
    <row r="10" spans="1:6" ht="15" customHeight="1">
      <c r="A10" s="16">
        <v>4</v>
      </c>
      <c r="B10" s="12" t="s">
        <v>6</v>
      </c>
      <c r="C10" s="11">
        <v>3</v>
      </c>
      <c r="D10" s="11"/>
      <c r="E10" s="62"/>
    </row>
    <row r="11" spans="1:6" ht="15" customHeight="1">
      <c r="A11" s="16">
        <v>5</v>
      </c>
      <c r="B11" s="12" t="s">
        <v>7</v>
      </c>
      <c r="C11" s="11" t="s">
        <v>33</v>
      </c>
      <c r="D11" s="11"/>
      <c r="E11" s="62"/>
    </row>
    <row r="12" spans="1:6" ht="15" customHeight="1">
      <c r="A12" s="16">
        <v>6</v>
      </c>
      <c r="B12" s="143" t="s">
        <v>75</v>
      </c>
      <c r="C12" s="144"/>
      <c r="D12" s="16" t="s">
        <v>25</v>
      </c>
      <c r="E12" s="111"/>
    </row>
    <row r="13" spans="1:6">
      <c r="A13" s="132">
        <v>7</v>
      </c>
      <c r="B13" s="133" t="s">
        <v>0</v>
      </c>
      <c r="C13" s="4" t="s">
        <v>104</v>
      </c>
      <c r="D13" s="4" t="s">
        <v>18</v>
      </c>
      <c r="E13" s="91"/>
    </row>
    <row r="14" spans="1:6">
      <c r="A14" s="132"/>
      <c r="B14" s="133"/>
      <c r="C14" s="4" t="s">
        <v>19</v>
      </c>
      <c r="D14" s="4" t="s">
        <v>28</v>
      </c>
      <c r="E14" s="91"/>
    </row>
    <row r="15" spans="1:6">
      <c r="A15" s="132"/>
      <c r="B15" s="133"/>
      <c r="C15" s="4" t="s">
        <v>31</v>
      </c>
      <c r="D15" s="4" t="s">
        <v>25</v>
      </c>
      <c r="E15" s="91"/>
    </row>
    <row r="16" spans="1:6">
      <c r="A16" s="132">
        <v>8</v>
      </c>
      <c r="B16" s="133" t="s">
        <v>2</v>
      </c>
      <c r="C16" s="4" t="s">
        <v>119</v>
      </c>
      <c r="D16" s="4" t="s">
        <v>27</v>
      </c>
      <c r="E16" s="98" t="s">
        <v>136</v>
      </c>
      <c r="F16">
        <f>[1]швы!$R$27</f>
        <v>86.9</v>
      </c>
    </row>
    <row r="17" spans="1:5">
      <c r="A17" s="132"/>
      <c r="B17" s="133"/>
      <c r="C17" s="4" t="s">
        <v>31</v>
      </c>
      <c r="D17" s="4" t="s">
        <v>25</v>
      </c>
      <c r="E17" s="91">
        <f>76*360+20500</f>
        <v>47860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/>
    </row>
    <row r="25" spans="1:5">
      <c r="A25" s="132"/>
      <c r="B25" s="133"/>
      <c r="C25" s="4" t="s">
        <v>31</v>
      </c>
      <c r="D25" s="4" t="s">
        <v>25</v>
      </c>
      <c r="E25" s="91"/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16">
        <v>15</v>
      </c>
      <c r="B33" s="12" t="s">
        <v>26</v>
      </c>
      <c r="C33" s="11" t="s">
        <v>31</v>
      </c>
      <c r="D33" s="11" t="s">
        <v>25</v>
      </c>
      <c r="E33" s="91">
        <f>E32+E29+E25+E21+E17+E15</f>
        <v>47860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/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>
        <v>4676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49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>
        <v>2805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6">
      <c r="A49" s="132"/>
      <c r="B49" s="133"/>
      <c r="C49" s="4" t="s">
        <v>31</v>
      </c>
      <c r="D49" s="4" t="s">
        <v>25</v>
      </c>
      <c r="E49" s="91"/>
    </row>
    <row r="50" spans="1:6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6">
      <c r="A51" s="132"/>
      <c r="B51" s="133"/>
      <c r="C51" s="10" t="s">
        <v>72</v>
      </c>
      <c r="D51" s="10" t="s">
        <v>27</v>
      </c>
      <c r="E51" s="91"/>
    </row>
    <row r="52" spans="1:6">
      <c r="A52" s="132"/>
      <c r="B52" s="133"/>
      <c r="C52" s="4" t="s">
        <v>31</v>
      </c>
      <c r="D52" s="4" t="s">
        <v>25</v>
      </c>
      <c r="E52" s="91">
        <v>4208</v>
      </c>
    </row>
    <row r="53" spans="1:6" ht="24.75" customHeight="1">
      <c r="A53" s="59"/>
      <c r="B53" s="162" t="s">
        <v>57</v>
      </c>
      <c r="C53" s="163"/>
      <c r="D53" s="60" t="s">
        <v>25</v>
      </c>
      <c r="E53" s="91">
        <v>9161</v>
      </c>
    </row>
    <row r="54" spans="1:6" ht="15" customHeight="1">
      <c r="A54" s="16">
        <v>20</v>
      </c>
      <c r="B54" s="138" t="s">
        <v>16</v>
      </c>
      <c r="C54" s="139"/>
      <c r="D54" s="4" t="s">
        <v>25</v>
      </c>
      <c r="E54" s="91">
        <v>22903</v>
      </c>
    </row>
    <row r="55" spans="1:6" ht="15" customHeight="1">
      <c r="A55" s="16">
        <v>21</v>
      </c>
      <c r="B55" s="140" t="s">
        <v>17</v>
      </c>
      <c r="C55" s="141"/>
      <c r="D55" s="3" t="s">
        <v>25</v>
      </c>
      <c r="E55" s="91">
        <f>E54+E53+E52+E49+E46+E42</f>
        <v>43753</v>
      </c>
    </row>
    <row r="56" spans="1:6">
      <c r="A56" s="16">
        <v>22</v>
      </c>
      <c r="B56" s="167" t="s">
        <v>71</v>
      </c>
      <c r="C56" s="168"/>
      <c r="D56" s="3" t="s">
        <v>25</v>
      </c>
      <c r="E56" s="91">
        <f>E55+E33</f>
        <v>91613</v>
      </c>
    </row>
    <row r="57" spans="1:6" ht="15" customHeight="1">
      <c r="A57" s="112">
        <v>23</v>
      </c>
      <c r="B57" s="118" t="s">
        <v>79</v>
      </c>
      <c r="C57" s="119"/>
      <c r="D57" s="113" t="s">
        <v>25</v>
      </c>
      <c r="E57" s="91">
        <v>91614</v>
      </c>
      <c r="F57" s="70"/>
    </row>
    <row r="58" spans="1:6" s="32" customFormat="1">
      <c r="A58" s="65"/>
      <c r="B58" s="147" t="s">
        <v>114</v>
      </c>
      <c r="C58" s="147"/>
      <c r="D58" s="55"/>
      <c r="E58" s="58"/>
    </row>
    <row r="59" spans="1:6">
      <c r="A59" s="54"/>
      <c r="B59" s="42" t="s">
        <v>115</v>
      </c>
      <c r="C59" s="49"/>
      <c r="D59" s="150" t="s">
        <v>117</v>
      </c>
      <c r="E59" s="150"/>
    </row>
    <row r="60" spans="1:6">
      <c r="A60" s="54"/>
      <c r="B60" s="42" t="s">
        <v>116</v>
      </c>
      <c r="C60" s="49"/>
      <c r="D60" s="150" t="s">
        <v>118</v>
      </c>
      <c r="E60" s="150"/>
    </row>
    <row r="61" spans="1:6">
      <c r="A61" s="54"/>
      <c r="B61" s="42" t="s">
        <v>60</v>
      </c>
      <c r="C61" s="42"/>
      <c r="D61" s="55"/>
      <c r="E61" s="24"/>
    </row>
    <row r="62" spans="1:6">
      <c r="A62" s="54"/>
      <c r="B62" s="115" t="s">
        <v>61</v>
      </c>
      <c r="C62" s="115"/>
      <c r="D62" s="56"/>
      <c r="E62" s="24"/>
    </row>
    <row r="63" spans="1:6">
      <c r="A63" s="54"/>
      <c r="B63" s="57" t="s">
        <v>62</v>
      </c>
      <c r="C63" s="44"/>
      <c r="D63" s="56"/>
      <c r="E63" s="24"/>
    </row>
    <row r="64" spans="1:6">
      <c r="A64" s="54"/>
      <c r="B64" s="95" t="s">
        <v>62</v>
      </c>
      <c r="C64" s="44"/>
      <c r="D64" s="56"/>
      <c r="E64" s="24"/>
    </row>
    <row r="65" spans="1:5">
      <c r="A65" s="54"/>
      <c r="B65" s="95" t="s">
        <v>63</v>
      </c>
      <c r="C65" s="44"/>
      <c r="D65" s="56"/>
      <c r="E65" s="24"/>
    </row>
  </sheetData>
  <mergeCells count="38">
    <mergeCell ref="A5:E5"/>
    <mergeCell ref="D59:E59"/>
    <mergeCell ref="D60:E60"/>
    <mergeCell ref="C1:E1"/>
    <mergeCell ref="C2:E2"/>
    <mergeCell ref="C3:E3"/>
    <mergeCell ref="C4:E4"/>
    <mergeCell ref="B58:C58"/>
    <mergeCell ref="B6:C6"/>
    <mergeCell ref="B12:C12"/>
    <mergeCell ref="B53:C53"/>
    <mergeCell ref="B54:C54"/>
    <mergeCell ref="B55:C55"/>
    <mergeCell ref="A50:A52"/>
    <mergeCell ref="B50:B52"/>
    <mergeCell ref="A34:A42"/>
    <mergeCell ref="B62:C62"/>
    <mergeCell ref="B56:C56"/>
    <mergeCell ref="A13:A15"/>
    <mergeCell ref="B13:B15"/>
    <mergeCell ref="A16:A17"/>
    <mergeCell ref="A47:A49"/>
    <mergeCell ref="B47:B49"/>
    <mergeCell ref="A18:A19"/>
    <mergeCell ref="B18:B19"/>
    <mergeCell ref="A20:A21"/>
    <mergeCell ref="B20:B21"/>
    <mergeCell ref="A22:A25"/>
    <mergeCell ref="B22:B25"/>
    <mergeCell ref="B16:B17"/>
    <mergeCell ref="A26:A29"/>
    <mergeCell ref="B26:B29"/>
    <mergeCell ref="B57:C57"/>
    <mergeCell ref="B34:B42"/>
    <mergeCell ref="A43:A46"/>
    <mergeCell ref="B43:B46"/>
    <mergeCell ref="A30:A32"/>
    <mergeCell ref="B30:B32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</sheetPr>
  <dimension ref="A1:E65"/>
  <sheetViews>
    <sheetView topLeftCell="B2" workbookViewId="0">
      <selection activeCell="B56" sqref="B56:C57"/>
    </sheetView>
  </sheetViews>
  <sheetFormatPr defaultRowHeight="15"/>
  <cols>
    <col min="1" max="1" width="6.42578125" style="17" bestFit="1" customWidth="1"/>
    <col min="2" max="2" width="34.5703125" style="13" customWidth="1"/>
    <col min="3" max="3" width="27.140625" style="8" customWidth="1"/>
    <col min="4" max="4" width="12.85546875" style="8" customWidth="1"/>
    <col min="5" max="5" width="13.7109375" style="63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 ht="28.5" customHeight="1">
      <c r="A5" s="124" t="s">
        <v>105</v>
      </c>
      <c r="B5" s="124"/>
      <c r="C5" s="124"/>
      <c r="D5" s="124"/>
      <c r="E5" s="124"/>
    </row>
    <row r="6" spans="1:5" s="5" customFormat="1" ht="12.75">
      <c r="A6" s="51" t="s">
        <v>3</v>
      </c>
      <c r="B6" s="151" t="s">
        <v>56</v>
      </c>
      <c r="C6" s="152"/>
      <c r="D6" s="88" t="s">
        <v>30</v>
      </c>
      <c r="E6" s="88" t="s">
        <v>73</v>
      </c>
    </row>
    <row r="7" spans="1:5">
      <c r="A7" s="87">
        <v>1</v>
      </c>
      <c r="B7" s="89" t="s">
        <v>4</v>
      </c>
      <c r="C7" s="7" t="s">
        <v>23</v>
      </c>
      <c r="D7" s="7"/>
      <c r="E7" s="62"/>
    </row>
    <row r="8" spans="1:5">
      <c r="A8" s="87">
        <v>2</v>
      </c>
      <c r="B8" s="89" t="s">
        <v>5</v>
      </c>
      <c r="C8" s="11">
        <v>35</v>
      </c>
      <c r="D8" s="11"/>
      <c r="E8" s="62"/>
    </row>
    <row r="9" spans="1:5">
      <c r="A9" s="87">
        <v>3</v>
      </c>
      <c r="B9" s="89" t="s">
        <v>32</v>
      </c>
      <c r="C9" s="11">
        <v>5</v>
      </c>
      <c r="D9" s="11"/>
      <c r="E9" s="62"/>
    </row>
    <row r="10" spans="1:5" ht="15" customHeight="1">
      <c r="A10" s="87">
        <v>4</v>
      </c>
      <c r="B10" s="89" t="s">
        <v>6</v>
      </c>
      <c r="C10" s="11">
        <v>3</v>
      </c>
      <c r="D10" s="11"/>
      <c r="E10" s="62"/>
    </row>
    <row r="11" spans="1:5" ht="15" customHeight="1">
      <c r="A11" s="87">
        <v>5</v>
      </c>
      <c r="B11" s="89" t="s">
        <v>7</v>
      </c>
      <c r="C11" s="11" t="s">
        <v>33</v>
      </c>
      <c r="D11" s="11"/>
      <c r="E11" s="62"/>
    </row>
    <row r="12" spans="1:5" ht="15" customHeight="1">
      <c r="A12" s="87">
        <v>6</v>
      </c>
      <c r="B12" s="143" t="s">
        <v>75</v>
      </c>
      <c r="C12" s="144"/>
      <c r="D12" s="87" t="s">
        <v>25</v>
      </c>
      <c r="E12" s="62"/>
    </row>
    <row r="13" spans="1:5">
      <c r="A13" s="132">
        <v>7</v>
      </c>
      <c r="B13" s="133" t="s">
        <v>0</v>
      </c>
      <c r="C13" s="4" t="s">
        <v>104</v>
      </c>
      <c r="D13" s="4" t="s">
        <v>18</v>
      </c>
      <c r="E13" s="91">
        <v>91</v>
      </c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>
        <v>50000</v>
      </c>
    </row>
    <row r="16" spans="1:5">
      <c r="A16" s="132">
        <v>8</v>
      </c>
      <c r="B16" s="133" t="s">
        <v>2</v>
      </c>
      <c r="C16" s="4" t="s">
        <v>128</v>
      </c>
      <c r="D16" s="4" t="s">
        <v>27</v>
      </c>
      <c r="E16" s="91"/>
    </row>
    <row r="17" spans="1:5">
      <c r="A17" s="132"/>
      <c r="B17" s="133"/>
      <c r="C17" s="4" t="s">
        <v>31</v>
      </c>
      <c r="D17" s="4" t="s">
        <v>25</v>
      </c>
      <c r="E17" s="91"/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/>
    </row>
    <row r="25" spans="1:5">
      <c r="A25" s="132"/>
      <c r="B25" s="133"/>
      <c r="C25" s="4" t="s">
        <v>31</v>
      </c>
      <c r="D25" s="4" t="s">
        <v>25</v>
      </c>
      <c r="E25" s="91"/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87">
        <v>15</v>
      </c>
      <c r="B33" s="89" t="s">
        <v>26</v>
      </c>
      <c r="C33" s="11" t="s">
        <v>31</v>
      </c>
      <c r="D33" s="11" t="s">
        <v>25</v>
      </c>
      <c r="E33" s="110">
        <f>E32+E29+E25+E21+E17+E15</f>
        <v>50000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/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/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49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/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72</v>
      </c>
      <c r="D51" s="10" t="s">
        <v>27</v>
      </c>
      <c r="E51" s="91">
        <v>25</v>
      </c>
    </row>
    <row r="52" spans="1:5">
      <c r="A52" s="132"/>
      <c r="B52" s="133"/>
      <c r="C52" s="4" t="s">
        <v>31</v>
      </c>
      <c r="D52" s="4" t="s">
        <v>25</v>
      </c>
      <c r="E52" s="91">
        <v>70000</v>
      </c>
    </row>
    <row r="53" spans="1:5" ht="24.75" customHeight="1">
      <c r="A53" s="59"/>
      <c r="B53" s="162" t="s">
        <v>57</v>
      </c>
      <c r="C53" s="163"/>
      <c r="D53" s="60" t="s">
        <v>25</v>
      </c>
      <c r="E53" s="91">
        <f>E57*0.1</f>
        <v>14554.7</v>
      </c>
    </row>
    <row r="54" spans="1:5" ht="15" customHeight="1">
      <c r="A54" s="87">
        <v>20</v>
      </c>
      <c r="B54" s="138" t="s">
        <v>16</v>
      </c>
      <c r="C54" s="139"/>
      <c r="D54" s="4" t="s">
        <v>25</v>
      </c>
      <c r="E54" s="91">
        <f>E57*0.25</f>
        <v>36386.75</v>
      </c>
    </row>
    <row r="55" spans="1:5" ht="15" customHeight="1">
      <c r="A55" s="87">
        <v>21</v>
      </c>
      <c r="B55" s="140" t="s">
        <v>17</v>
      </c>
      <c r="C55" s="141"/>
      <c r="D55" s="86" t="s">
        <v>25</v>
      </c>
      <c r="E55" s="91">
        <f>E54+E53+E52+E49+E46+E42</f>
        <v>120941.45</v>
      </c>
    </row>
    <row r="56" spans="1:5" ht="15" customHeight="1">
      <c r="A56" s="87">
        <v>22</v>
      </c>
      <c r="B56" s="167" t="s">
        <v>71</v>
      </c>
      <c r="C56" s="168"/>
      <c r="D56" s="86" t="s">
        <v>25</v>
      </c>
      <c r="E56" s="91">
        <f>E55+E33</f>
        <v>170941.45</v>
      </c>
    </row>
    <row r="57" spans="1:5" ht="15" customHeight="1">
      <c r="A57" s="87">
        <v>23</v>
      </c>
      <c r="B57" s="118" t="s">
        <v>79</v>
      </c>
      <c r="C57" s="119"/>
      <c r="D57" s="86" t="s">
        <v>25</v>
      </c>
      <c r="E57" s="91">
        <v>145547</v>
      </c>
    </row>
    <row r="58" spans="1:5" s="32" customFormat="1">
      <c r="A58" s="65"/>
      <c r="B58" s="147" t="s">
        <v>114</v>
      </c>
      <c r="C58" s="147"/>
      <c r="D58" s="55"/>
      <c r="E58" s="58"/>
    </row>
    <row r="59" spans="1:5">
      <c r="A59" s="54"/>
      <c r="B59" s="42" t="s">
        <v>115</v>
      </c>
      <c r="C59" s="49"/>
      <c r="D59" s="150" t="s">
        <v>117</v>
      </c>
      <c r="E59" s="150"/>
    </row>
    <row r="60" spans="1:5">
      <c r="A60" s="54"/>
      <c r="B60" s="42" t="s">
        <v>116</v>
      </c>
      <c r="C60" s="49"/>
      <c r="D60" s="150" t="s">
        <v>118</v>
      </c>
      <c r="E60" s="150"/>
    </row>
    <row r="61" spans="1:5">
      <c r="A61" s="54"/>
      <c r="B61" s="42" t="s">
        <v>60</v>
      </c>
      <c r="C61" s="42"/>
      <c r="D61" s="55"/>
      <c r="E61" s="24"/>
    </row>
    <row r="62" spans="1:5">
      <c r="A62" s="54"/>
      <c r="B62" s="115" t="s">
        <v>61</v>
      </c>
      <c r="C62" s="115"/>
      <c r="D62" s="56"/>
      <c r="E62" s="24"/>
    </row>
    <row r="63" spans="1:5">
      <c r="A63" s="54"/>
      <c r="B63" s="57" t="s">
        <v>62</v>
      </c>
      <c r="C63" s="44"/>
      <c r="D63" s="56"/>
      <c r="E63" s="24"/>
    </row>
    <row r="64" spans="1:5">
      <c r="A64" s="54"/>
      <c r="B64" s="95" t="s">
        <v>62</v>
      </c>
      <c r="C64" s="44"/>
      <c r="D64" s="56"/>
      <c r="E64" s="24"/>
    </row>
    <row r="65" spans="1:5">
      <c r="A65" s="54"/>
      <c r="B65" s="95" t="s">
        <v>63</v>
      </c>
      <c r="C65" s="44"/>
      <c r="D65" s="56"/>
      <c r="E65" s="24"/>
    </row>
  </sheetData>
  <mergeCells count="38">
    <mergeCell ref="D59:E59"/>
    <mergeCell ref="D60:E60"/>
    <mergeCell ref="C1:E1"/>
    <mergeCell ref="C2:E2"/>
    <mergeCell ref="C3:E3"/>
    <mergeCell ref="C4:E4"/>
    <mergeCell ref="B58:C58"/>
    <mergeCell ref="A16:A17"/>
    <mergeCell ref="B16:B17"/>
    <mergeCell ref="A5:E5"/>
    <mergeCell ref="B6:C6"/>
    <mergeCell ref="B12:C12"/>
    <mergeCell ref="A13:A15"/>
    <mergeCell ref="B13:B15"/>
    <mergeCell ref="A18:A19"/>
    <mergeCell ref="B18:B19"/>
    <mergeCell ref="A20:A21"/>
    <mergeCell ref="B20:B21"/>
    <mergeCell ref="A22:A25"/>
    <mergeCell ref="B22:B25"/>
    <mergeCell ref="A26:A29"/>
    <mergeCell ref="B26:B29"/>
    <mergeCell ref="A30:A32"/>
    <mergeCell ref="B30:B32"/>
    <mergeCell ref="A34:A42"/>
    <mergeCell ref="B34:B42"/>
    <mergeCell ref="A43:A46"/>
    <mergeCell ref="B43:B46"/>
    <mergeCell ref="A47:A49"/>
    <mergeCell ref="B47:B49"/>
    <mergeCell ref="A50:A52"/>
    <mergeCell ref="B50:B52"/>
    <mergeCell ref="B62:C62"/>
    <mergeCell ref="B53:C53"/>
    <mergeCell ref="B54:C54"/>
    <mergeCell ref="B55:C55"/>
    <mergeCell ref="B56:C56"/>
    <mergeCell ref="B57:C57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F65"/>
  <sheetViews>
    <sheetView topLeftCell="A38" workbookViewId="0">
      <selection activeCell="E23" sqref="E23"/>
    </sheetView>
  </sheetViews>
  <sheetFormatPr defaultRowHeight="15"/>
  <cols>
    <col min="1" max="1" width="6.42578125" style="17" bestFit="1" customWidth="1"/>
    <col min="2" max="2" width="33" style="13" customWidth="1"/>
    <col min="3" max="3" width="24.28515625" style="8" customWidth="1"/>
    <col min="4" max="4" width="7.85546875" style="8" bestFit="1" customWidth="1"/>
    <col min="5" max="5" width="12.7109375" bestFit="1" customWidth="1"/>
    <col min="6" max="6" width="13.140625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 ht="28.5" customHeight="1">
      <c r="A5" s="169" t="s">
        <v>77</v>
      </c>
      <c r="B5" s="169"/>
      <c r="C5" s="169"/>
      <c r="D5" s="169"/>
      <c r="E5" s="169"/>
    </row>
    <row r="6" spans="1:5" s="5" customFormat="1" ht="12.75">
      <c r="A6" s="51" t="s">
        <v>3</v>
      </c>
      <c r="B6" s="151" t="s">
        <v>56</v>
      </c>
      <c r="C6" s="152"/>
      <c r="D6" s="76" t="s">
        <v>30</v>
      </c>
      <c r="E6" s="78" t="s">
        <v>73</v>
      </c>
    </row>
    <row r="7" spans="1:5">
      <c r="A7" s="75">
        <v>1</v>
      </c>
      <c r="B7" s="77" t="s">
        <v>4</v>
      </c>
      <c r="C7" s="7" t="s">
        <v>23</v>
      </c>
      <c r="D7" s="7"/>
      <c r="E7" s="14"/>
    </row>
    <row r="8" spans="1:5">
      <c r="A8" s="75">
        <v>2</v>
      </c>
      <c r="B8" s="77" t="s">
        <v>5</v>
      </c>
      <c r="C8" s="11">
        <v>119</v>
      </c>
      <c r="D8" s="11"/>
      <c r="E8" s="14"/>
    </row>
    <row r="9" spans="1:5">
      <c r="A9" s="75">
        <v>3</v>
      </c>
      <c r="B9" s="77" t="s">
        <v>32</v>
      </c>
      <c r="C9" s="90" t="s">
        <v>108</v>
      </c>
      <c r="D9" s="11"/>
      <c r="E9" s="14"/>
    </row>
    <row r="10" spans="1:5" ht="15" customHeight="1">
      <c r="A10" s="75">
        <v>4</v>
      </c>
      <c r="B10" s="77" t="s">
        <v>6</v>
      </c>
      <c r="C10" s="11">
        <v>1</v>
      </c>
      <c r="D10" s="11"/>
      <c r="E10" s="14"/>
    </row>
    <row r="11" spans="1:5" ht="15" customHeight="1">
      <c r="A11" s="75">
        <v>5</v>
      </c>
      <c r="B11" s="77" t="s">
        <v>7</v>
      </c>
      <c r="C11" s="11" t="s">
        <v>33</v>
      </c>
      <c r="D11" s="11"/>
      <c r="E11" s="14"/>
    </row>
    <row r="12" spans="1:5">
      <c r="A12" s="75">
        <v>6</v>
      </c>
      <c r="B12" s="158" t="s">
        <v>8</v>
      </c>
      <c r="C12" s="158"/>
      <c r="D12" s="75" t="s">
        <v>25</v>
      </c>
      <c r="E12" s="14"/>
    </row>
    <row r="13" spans="1:5" ht="25.5">
      <c r="A13" s="132">
        <v>7</v>
      </c>
      <c r="B13" s="133" t="s">
        <v>0</v>
      </c>
      <c r="C13" s="10" t="s">
        <v>107</v>
      </c>
      <c r="D13" s="4" t="s">
        <v>18</v>
      </c>
      <c r="E13" s="91">
        <v>15</v>
      </c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>
        <f>E13*550</f>
        <v>8250</v>
      </c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/>
    </row>
    <row r="17" spans="1:5">
      <c r="A17" s="132"/>
      <c r="B17" s="133"/>
      <c r="C17" s="4" t="s">
        <v>31</v>
      </c>
      <c r="D17" s="4" t="s">
        <v>25</v>
      </c>
      <c r="E17" s="91"/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89</v>
      </c>
      <c r="D22" s="4" t="s">
        <v>28</v>
      </c>
      <c r="E22" s="91">
        <v>1</v>
      </c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>
        <v>1</v>
      </c>
    </row>
    <row r="25" spans="1:5">
      <c r="A25" s="132"/>
      <c r="B25" s="133"/>
      <c r="C25" s="4" t="s">
        <v>31</v>
      </c>
      <c r="D25" s="4" t="s">
        <v>25</v>
      </c>
      <c r="E25" s="91">
        <f>12000+17500</f>
        <v>29500</v>
      </c>
    </row>
    <row r="26" spans="1:5" ht="15" customHeight="1">
      <c r="A26" s="132">
        <v>13</v>
      </c>
      <c r="B26" s="133" t="s">
        <v>10</v>
      </c>
      <c r="C26" s="4" t="s">
        <v>90</v>
      </c>
      <c r="D26" s="4" t="s">
        <v>28</v>
      </c>
      <c r="E26" s="91">
        <v>1</v>
      </c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>
        <f>12000</f>
        <v>12000</v>
      </c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75">
        <v>15</v>
      </c>
      <c r="B33" s="77" t="s">
        <v>26</v>
      </c>
      <c r="C33" s="11" t="s">
        <v>31</v>
      </c>
      <c r="D33" s="11" t="s">
        <v>25</v>
      </c>
      <c r="E33" s="91">
        <f>E32+E29+E25+E21+E17+E15</f>
        <v>49750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/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>
        <v>8</v>
      </c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>
        <f>E40*650</f>
        <v>5200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49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>
        <v>6</v>
      </c>
    </row>
    <row r="46" spans="1:5">
      <c r="A46" s="132"/>
      <c r="B46" s="133"/>
      <c r="C46" s="4" t="s">
        <v>31</v>
      </c>
      <c r="D46" s="4" t="s">
        <v>25</v>
      </c>
      <c r="E46" s="91">
        <f>E45*650</f>
        <v>3900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>
        <v>10</v>
      </c>
    </row>
    <row r="48" spans="1:5">
      <c r="A48" s="132"/>
      <c r="B48" s="133"/>
      <c r="C48" s="10" t="s">
        <v>54</v>
      </c>
      <c r="D48" s="10" t="s">
        <v>27</v>
      </c>
      <c r="E48" s="91"/>
    </row>
    <row r="49" spans="1:6">
      <c r="A49" s="132"/>
      <c r="B49" s="133"/>
      <c r="C49" s="4" t="s">
        <v>31</v>
      </c>
      <c r="D49" s="4" t="s">
        <v>25</v>
      </c>
      <c r="E49" s="91">
        <f>E47*250</f>
        <v>2500</v>
      </c>
    </row>
    <row r="50" spans="1:6" ht="29.25" customHeight="1">
      <c r="A50" s="132">
        <v>19</v>
      </c>
      <c r="B50" s="133" t="s">
        <v>15</v>
      </c>
      <c r="C50" s="10" t="s">
        <v>88</v>
      </c>
      <c r="D50" s="10" t="s">
        <v>27</v>
      </c>
      <c r="E50" s="91">
        <v>10</v>
      </c>
    </row>
    <row r="51" spans="1:6">
      <c r="A51" s="132"/>
      <c r="B51" s="133"/>
      <c r="C51" s="10" t="s">
        <v>87</v>
      </c>
      <c r="D51" s="10" t="s">
        <v>27</v>
      </c>
      <c r="E51" s="91">
        <v>20</v>
      </c>
    </row>
    <row r="52" spans="1:6">
      <c r="A52" s="132"/>
      <c r="B52" s="133"/>
      <c r="C52" s="4" t="s">
        <v>31</v>
      </c>
      <c r="D52" s="4" t="s">
        <v>25</v>
      </c>
      <c r="E52" s="91">
        <f>30*950</f>
        <v>28500</v>
      </c>
    </row>
    <row r="53" spans="1:6" ht="24.75" customHeight="1">
      <c r="A53" s="59"/>
      <c r="B53" s="162" t="s">
        <v>57</v>
      </c>
      <c r="C53" s="163"/>
      <c r="D53" s="60" t="s">
        <v>25</v>
      </c>
      <c r="E53" s="91">
        <f>E57*0.1</f>
        <v>12322.800000000001</v>
      </c>
      <c r="F53" s="70"/>
    </row>
    <row r="54" spans="1:6" ht="15" customHeight="1">
      <c r="A54" s="75">
        <v>20</v>
      </c>
      <c r="B54" s="138" t="s">
        <v>78</v>
      </c>
      <c r="C54" s="139"/>
      <c r="D54" s="4" t="s">
        <v>25</v>
      </c>
      <c r="E54" s="91">
        <f>E57*0.25</f>
        <v>30807</v>
      </c>
    </row>
    <row r="55" spans="1:6" ht="15" customHeight="1">
      <c r="A55" s="75">
        <v>21</v>
      </c>
      <c r="B55" s="140" t="s">
        <v>17</v>
      </c>
      <c r="C55" s="141"/>
      <c r="D55" s="74" t="s">
        <v>25</v>
      </c>
      <c r="E55" s="91">
        <f>E54+E53+E52+E49+E46+E42</f>
        <v>83229.8</v>
      </c>
    </row>
    <row r="56" spans="1:6">
      <c r="A56" s="75">
        <v>22</v>
      </c>
      <c r="B56" s="167" t="s">
        <v>71</v>
      </c>
      <c r="C56" s="168"/>
      <c r="D56" s="74" t="s">
        <v>25</v>
      </c>
      <c r="E56" s="91">
        <f>E55+E33</f>
        <v>132979.79999999999</v>
      </c>
    </row>
    <row r="57" spans="1:6" ht="15" customHeight="1">
      <c r="A57" s="75">
        <v>23</v>
      </c>
      <c r="B57" s="118" t="s">
        <v>79</v>
      </c>
      <c r="C57" s="119"/>
      <c r="D57" s="74" t="s">
        <v>25</v>
      </c>
      <c r="E57" s="91">
        <v>123228</v>
      </c>
      <c r="F57" s="70"/>
    </row>
    <row r="58" spans="1:6" s="32" customFormat="1">
      <c r="A58" s="65"/>
      <c r="B58" s="147" t="s">
        <v>114</v>
      </c>
      <c r="C58" s="147"/>
      <c r="D58" s="55"/>
      <c r="E58" s="58"/>
    </row>
    <row r="59" spans="1:6">
      <c r="A59" s="54"/>
      <c r="B59" s="42" t="s">
        <v>115</v>
      </c>
      <c r="C59" s="49"/>
      <c r="D59" s="150" t="s">
        <v>117</v>
      </c>
      <c r="E59" s="150"/>
    </row>
    <row r="60" spans="1:6">
      <c r="A60" s="54"/>
      <c r="B60" s="42" t="s">
        <v>116</v>
      </c>
      <c r="C60" s="49"/>
      <c r="D60" s="150" t="s">
        <v>118</v>
      </c>
      <c r="E60" s="150"/>
    </row>
    <row r="61" spans="1:6">
      <c r="A61" s="54"/>
      <c r="B61" s="42" t="s">
        <v>60</v>
      </c>
      <c r="C61" s="42"/>
      <c r="D61" s="55"/>
      <c r="E61" s="24"/>
    </row>
    <row r="62" spans="1:6">
      <c r="A62" s="54"/>
      <c r="B62" s="115" t="s">
        <v>61</v>
      </c>
      <c r="C62" s="115"/>
      <c r="D62" s="56"/>
      <c r="E62" s="24"/>
    </row>
    <row r="63" spans="1:6">
      <c r="A63" s="54"/>
      <c r="B63" s="57" t="s">
        <v>62</v>
      </c>
      <c r="C63" s="44"/>
      <c r="D63" s="56"/>
      <c r="E63" s="24"/>
    </row>
    <row r="64" spans="1:6">
      <c r="A64" s="54"/>
      <c r="B64" s="95" t="s">
        <v>62</v>
      </c>
      <c r="C64" s="44"/>
      <c r="D64" s="56"/>
      <c r="E64" s="24"/>
    </row>
    <row r="65" spans="1:5">
      <c r="A65" s="54"/>
      <c r="B65" s="95" t="s">
        <v>63</v>
      </c>
      <c r="C65" s="44"/>
      <c r="D65" s="56"/>
      <c r="E65" s="24"/>
    </row>
  </sheetData>
  <mergeCells count="38">
    <mergeCell ref="C1:E1"/>
    <mergeCell ref="C2:E2"/>
    <mergeCell ref="C3:E3"/>
    <mergeCell ref="C4:E4"/>
    <mergeCell ref="B58:C58"/>
    <mergeCell ref="A5:E5"/>
    <mergeCell ref="A16:A17"/>
    <mergeCell ref="B16:B17"/>
    <mergeCell ref="B6:C6"/>
    <mergeCell ref="B12:C12"/>
    <mergeCell ref="A13:A15"/>
    <mergeCell ref="B13:B15"/>
    <mergeCell ref="A43:A46"/>
    <mergeCell ref="B43:B46"/>
    <mergeCell ref="A47:A49"/>
    <mergeCell ref="D60:E60"/>
    <mergeCell ref="B62:C62"/>
    <mergeCell ref="B53:C53"/>
    <mergeCell ref="B54:C54"/>
    <mergeCell ref="B55:C55"/>
    <mergeCell ref="B56:C56"/>
    <mergeCell ref="B57:C57"/>
    <mergeCell ref="D59:E59"/>
    <mergeCell ref="B47:B49"/>
    <mergeCell ref="A50:A52"/>
    <mergeCell ref="B50:B52"/>
    <mergeCell ref="A26:A29"/>
    <mergeCell ref="B26:B29"/>
    <mergeCell ref="A30:A32"/>
    <mergeCell ref="B30:B32"/>
    <mergeCell ref="A34:A42"/>
    <mergeCell ref="B34:B42"/>
    <mergeCell ref="A18:A19"/>
    <mergeCell ref="B18:B19"/>
    <mergeCell ref="A20:A21"/>
    <mergeCell ref="B20:B21"/>
    <mergeCell ref="A22:A25"/>
    <mergeCell ref="B22:B25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G66"/>
  <sheetViews>
    <sheetView tabSelected="1" workbookViewId="0">
      <selection activeCell="E6" sqref="E6"/>
    </sheetView>
  </sheetViews>
  <sheetFormatPr defaultRowHeight="15"/>
  <cols>
    <col min="1" max="1" width="6.42578125" style="17" bestFit="1" customWidth="1"/>
    <col min="2" max="2" width="33" style="13" customWidth="1"/>
    <col min="3" max="3" width="24.28515625" style="8" customWidth="1"/>
    <col min="4" max="4" width="7.85546875" style="8" bestFit="1" customWidth="1"/>
    <col min="5" max="5" width="12.7109375" bestFit="1" customWidth="1"/>
    <col min="6" max="6" width="12.85546875" hidden="1" customWidth="1"/>
  </cols>
  <sheetData>
    <row r="1" spans="1:6">
      <c r="C1" s="136" t="s">
        <v>110</v>
      </c>
      <c r="D1" s="136"/>
      <c r="E1" s="136"/>
      <c r="F1" s="136"/>
    </row>
    <row r="2" spans="1:6">
      <c r="C2" s="136" t="s">
        <v>111</v>
      </c>
      <c r="D2" s="136"/>
      <c r="E2" s="136"/>
      <c r="F2" s="136"/>
    </row>
    <row r="3" spans="1:6">
      <c r="C3" s="136" t="s">
        <v>112</v>
      </c>
      <c r="D3" s="136"/>
      <c r="E3" s="136"/>
      <c r="F3" s="136"/>
    </row>
    <row r="4" spans="1:6">
      <c r="C4" s="136" t="s">
        <v>113</v>
      </c>
      <c r="D4" s="136"/>
      <c r="E4" s="136"/>
      <c r="F4" s="136"/>
    </row>
    <row r="5" spans="1:6" s="2" customFormat="1" ht="28.5" customHeight="1">
      <c r="A5" s="169" t="s">
        <v>106</v>
      </c>
      <c r="B5" s="169"/>
      <c r="C5" s="169"/>
      <c r="D5" s="169"/>
      <c r="E5" s="169"/>
      <c r="F5" s="169"/>
    </row>
    <row r="6" spans="1:6" s="5" customFormat="1" ht="25.5">
      <c r="A6" s="51" t="s">
        <v>3</v>
      </c>
      <c r="B6" s="151" t="s">
        <v>56</v>
      </c>
      <c r="C6" s="152"/>
      <c r="D6" s="88" t="s">
        <v>30</v>
      </c>
      <c r="E6" s="88" t="s">
        <v>73</v>
      </c>
      <c r="F6" s="20" t="s">
        <v>66</v>
      </c>
    </row>
    <row r="7" spans="1:6">
      <c r="A7" s="87">
        <v>1</v>
      </c>
      <c r="B7" s="89" t="s">
        <v>4</v>
      </c>
      <c r="C7" s="7" t="s">
        <v>23</v>
      </c>
      <c r="D7" s="7"/>
      <c r="E7" s="14"/>
      <c r="F7" s="14"/>
    </row>
    <row r="8" spans="1:6">
      <c r="A8" s="87">
        <v>2</v>
      </c>
      <c r="B8" s="89" t="s">
        <v>5</v>
      </c>
      <c r="C8" s="11">
        <v>132</v>
      </c>
      <c r="D8" s="11"/>
      <c r="E8" s="14"/>
      <c r="F8" s="14"/>
    </row>
    <row r="9" spans="1:6">
      <c r="A9" s="87">
        <v>3</v>
      </c>
      <c r="B9" s="89" t="s">
        <v>32</v>
      </c>
      <c r="C9" s="11">
        <v>2</v>
      </c>
      <c r="D9" s="11"/>
      <c r="E9" s="14"/>
      <c r="F9" s="14"/>
    </row>
    <row r="10" spans="1:6" ht="15" customHeight="1">
      <c r="A10" s="87">
        <v>4</v>
      </c>
      <c r="B10" s="89" t="s">
        <v>6</v>
      </c>
      <c r="C10" s="11">
        <v>1</v>
      </c>
      <c r="D10" s="11"/>
      <c r="E10" s="14"/>
      <c r="F10" s="14"/>
    </row>
    <row r="11" spans="1:6" ht="15" customHeight="1">
      <c r="A11" s="87">
        <v>5</v>
      </c>
      <c r="B11" s="89" t="s">
        <v>7</v>
      </c>
      <c r="C11" s="11" t="s">
        <v>33</v>
      </c>
      <c r="D11" s="11"/>
      <c r="E11" s="14"/>
      <c r="F11" s="14"/>
    </row>
    <row r="12" spans="1:6" ht="15" customHeight="1" thickBot="1">
      <c r="A12" s="87">
        <v>6</v>
      </c>
      <c r="B12" s="170" t="s">
        <v>75</v>
      </c>
      <c r="C12" s="171"/>
      <c r="D12" s="87" t="s">
        <v>25</v>
      </c>
      <c r="E12" s="14"/>
      <c r="F12" s="14"/>
    </row>
    <row r="13" spans="1:6">
      <c r="A13" s="132">
        <v>7</v>
      </c>
      <c r="B13" s="133" t="s">
        <v>0</v>
      </c>
      <c r="C13" s="10" t="s">
        <v>24</v>
      </c>
      <c r="D13" s="4" t="s">
        <v>18</v>
      </c>
      <c r="E13" s="91">
        <v>5</v>
      </c>
      <c r="F13" s="14"/>
    </row>
    <row r="14" spans="1:6">
      <c r="A14" s="132"/>
      <c r="B14" s="133"/>
      <c r="C14" s="4" t="s">
        <v>19</v>
      </c>
      <c r="D14" s="4" t="s">
        <v>28</v>
      </c>
      <c r="E14" s="91"/>
      <c r="F14" s="14"/>
    </row>
    <row r="15" spans="1:6">
      <c r="A15" s="132"/>
      <c r="B15" s="133"/>
      <c r="C15" s="4" t="s">
        <v>31</v>
      </c>
      <c r="D15" s="4" t="s">
        <v>25</v>
      </c>
      <c r="E15" s="91">
        <f>E13*550</f>
        <v>2750</v>
      </c>
      <c r="F15" s="14"/>
    </row>
    <row r="16" spans="1:6">
      <c r="A16" s="132">
        <v>8</v>
      </c>
      <c r="B16" s="133" t="s">
        <v>2</v>
      </c>
      <c r="C16" s="4" t="s">
        <v>34</v>
      </c>
      <c r="D16" s="4" t="s">
        <v>27</v>
      </c>
      <c r="E16" s="91"/>
      <c r="F16" s="14"/>
    </row>
    <row r="17" spans="1:6">
      <c r="A17" s="132"/>
      <c r="B17" s="133"/>
      <c r="C17" s="4" t="s">
        <v>31</v>
      </c>
      <c r="D17" s="4" t="s">
        <v>25</v>
      </c>
      <c r="E17" s="91"/>
      <c r="F17" s="14"/>
    </row>
    <row r="18" spans="1:6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  <c r="F18" s="14"/>
    </row>
    <row r="19" spans="1:6">
      <c r="A19" s="132"/>
      <c r="B19" s="133"/>
      <c r="C19" s="4" t="s">
        <v>31</v>
      </c>
      <c r="D19" s="4" t="s">
        <v>25</v>
      </c>
      <c r="E19" s="91"/>
      <c r="F19" s="14"/>
    </row>
    <row r="20" spans="1:6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  <c r="F20" s="14"/>
    </row>
    <row r="21" spans="1:6">
      <c r="A21" s="132"/>
      <c r="B21" s="133"/>
      <c r="C21" s="4" t="s">
        <v>31</v>
      </c>
      <c r="D21" s="4" t="s">
        <v>25</v>
      </c>
      <c r="E21" s="91"/>
      <c r="F21" s="14"/>
    </row>
    <row r="22" spans="1:6" ht="15" customHeight="1">
      <c r="A22" s="132">
        <v>12</v>
      </c>
      <c r="B22" s="133" t="s">
        <v>9</v>
      </c>
      <c r="C22" s="4" t="s">
        <v>89</v>
      </c>
      <c r="D22" s="4" t="s">
        <v>28</v>
      </c>
      <c r="E22" s="91"/>
      <c r="F22" s="14"/>
    </row>
    <row r="23" spans="1:6">
      <c r="A23" s="132"/>
      <c r="B23" s="133"/>
      <c r="C23" s="4" t="s">
        <v>39</v>
      </c>
      <c r="D23" s="4" t="s">
        <v>28</v>
      </c>
      <c r="E23" s="91"/>
      <c r="F23" s="14"/>
    </row>
    <row r="24" spans="1:6">
      <c r="A24" s="132"/>
      <c r="B24" s="133"/>
      <c r="C24" s="4" t="s">
        <v>40</v>
      </c>
      <c r="D24" s="4" t="s">
        <v>28</v>
      </c>
      <c r="E24" s="91"/>
      <c r="F24" s="14"/>
    </row>
    <row r="25" spans="1:6">
      <c r="A25" s="132"/>
      <c r="B25" s="133"/>
      <c r="C25" s="4" t="s">
        <v>31</v>
      </c>
      <c r="D25" s="4" t="s">
        <v>25</v>
      </c>
      <c r="E25" s="91"/>
      <c r="F25" s="14"/>
    </row>
    <row r="26" spans="1:6" ht="15" customHeight="1">
      <c r="A26" s="132">
        <v>13</v>
      </c>
      <c r="B26" s="133" t="s">
        <v>10</v>
      </c>
      <c r="C26" s="4" t="s">
        <v>90</v>
      </c>
      <c r="D26" s="4" t="s">
        <v>28</v>
      </c>
      <c r="E26" s="91">
        <v>1</v>
      </c>
      <c r="F26" s="14"/>
    </row>
    <row r="27" spans="1:6">
      <c r="A27" s="132"/>
      <c r="B27" s="133"/>
      <c r="C27" s="4" t="s">
        <v>41</v>
      </c>
      <c r="D27" s="4" t="s">
        <v>28</v>
      </c>
      <c r="E27" s="91"/>
      <c r="F27" s="14"/>
    </row>
    <row r="28" spans="1:6">
      <c r="A28" s="132"/>
      <c r="B28" s="133"/>
      <c r="C28" s="4" t="s">
        <v>42</v>
      </c>
      <c r="D28" s="4" t="s">
        <v>27</v>
      </c>
      <c r="E28" s="91"/>
      <c r="F28" s="14"/>
    </row>
    <row r="29" spans="1:6">
      <c r="A29" s="132"/>
      <c r="B29" s="133"/>
      <c r="C29" s="4" t="s">
        <v>31</v>
      </c>
      <c r="D29" s="4" t="s">
        <v>25</v>
      </c>
      <c r="E29" s="91">
        <v>20500</v>
      </c>
      <c r="F29" s="14"/>
    </row>
    <row r="30" spans="1:6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  <c r="F30" s="14"/>
    </row>
    <row r="31" spans="1:6">
      <c r="A31" s="132"/>
      <c r="B31" s="133"/>
      <c r="C31" s="4" t="s">
        <v>44</v>
      </c>
      <c r="D31" s="4" t="s">
        <v>28</v>
      </c>
      <c r="E31" s="91"/>
      <c r="F31" s="14"/>
    </row>
    <row r="32" spans="1:6">
      <c r="A32" s="132"/>
      <c r="B32" s="133"/>
      <c r="C32" s="4" t="s">
        <v>20</v>
      </c>
      <c r="D32" s="4" t="s">
        <v>25</v>
      </c>
      <c r="E32" s="91"/>
      <c r="F32" s="14"/>
    </row>
    <row r="33" spans="1:6" ht="15" customHeight="1">
      <c r="A33" s="87">
        <v>15</v>
      </c>
      <c r="B33" s="89" t="s">
        <v>26</v>
      </c>
      <c r="C33" s="11" t="s">
        <v>31</v>
      </c>
      <c r="D33" s="11" t="s">
        <v>25</v>
      </c>
      <c r="E33" s="91">
        <f>E32+E29+E25+E21+E17+E15</f>
        <v>23250</v>
      </c>
      <c r="F33" s="19"/>
    </row>
    <row r="34" spans="1:6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  <c r="F34" s="19"/>
    </row>
    <row r="35" spans="1:6">
      <c r="A35" s="132"/>
      <c r="B35" s="133"/>
      <c r="C35" s="6" t="s">
        <v>52</v>
      </c>
      <c r="D35" s="6" t="s">
        <v>28</v>
      </c>
      <c r="E35" s="91"/>
      <c r="F35" s="19"/>
    </row>
    <row r="36" spans="1:6">
      <c r="A36" s="132"/>
      <c r="B36" s="133"/>
      <c r="C36" s="9" t="s">
        <v>51</v>
      </c>
      <c r="D36" s="9" t="s">
        <v>27</v>
      </c>
      <c r="E36" s="91"/>
      <c r="F36" s="19"/>
    </row>
    <row r="37" spans="1:6">
      <c r="A37" s="132"/>
      <c r="B37" s="133"/>
      <c r="C37" s="6" t="s">
        <v>50</v>
      </c>
      <c r="D37" s="6" t="s">
        <v>28</v>
      </c>
      <c r="E37" s="91"/>
      <c r="F37" s="19"/>
    </row>
    <row r="38" spans="1:6">
      <c r="A38" s="132"/>
      <c r="B38" s="133"/>
      <c r="C38" s="6" t="s">
        <v>21</v>
      </c>
      <c r="D38" s="6" t="s">
        <v>28</v>
      </c>
      <c r="E38" s="91"/>
      <c r="F38" s="19"/>
    </row>
    <row r="39" spans="1:6">
      <c r="A39" s="132"/>
      <c r="B39" s="133"/>
      <c r="C39" s="6" t="s">
        <v>49</v>
      </c>
      <c r="D39" s="6" t="s">
        <v>28</v>
      </c>
      <c r="E39" s="91"/>
      <c r="F39" s="14"/>
    </row>
    <row r="40" spans="1:6">
      <c r="A40" s="132"/>
      <c r="B40" s="133"/>
      <c r="C40" s="4" t="s">
        <v>48</v>
      </c>
      <c r="D40" s="4" t="s">
        <v>27</v>
      </c>
      <c r="E40" s="91"/>
      <c r="F40" s="14"/>
    </row>
    <row r="41" spans="1:6">
      <c r="A41" s="132"/>
      <c r="B41" s="133"/>
      <c r="C41" s="4" t="s">
        <v>47</v>
      </c>
      <c r="D41" s="4" t="s">
        <v>27</v>
      </c>
      <c r="E41" s="91"/>
      <c r="F41" s="14"/>
    </row>
    <row r="42" spans="1:6">
      <c r="A42" s="132"/>
      <c r="B42" s="133"/>
      <c r="C42" s="4" t="s">
        <v>31</v>
      </c>
      <c r="D42" s="4" t="s">
        <v>25</v>
      </c>
      <c r="E42" s="91">
        <v>2899</v>
      </c>
      <c r="F42" s="18"/>
    </row>
    <row r="43" spans="1:6">
      <c r="A43" s="132">
        <v>17</v>
      </c>
      <c r="B43" s="133" t="s">
        <v>13</v>
      </c>
      <c r="C43" s="4" t="s">
        <v>22</v>
      </c>
      <c r="D43" s="4" t="s">
        <v>28</v>
      </c>
      <c r="E43" s="91"/>
      <c r="F43" s="18"/>
    </row>
    <row r="44" spans="1:6">
      <c r="A44" s="132"/>
      <c r="B44" s="133"/>
      <c r="C44" s="6" t="s">
        <v>49</v>
      </c>
      <c r="D44" s="6" t="s">
        <v>28</v>
      </c>
      <c r="E44" s="91"/>
      <c r="F44" s="18"/>
    </row>
    <row r="45" spans="1:6">
      <c r="A45" s="132"/>
      <c r="B45" s="133"/>
      <c r="C45" s="4" t="s">
        <v>48</v>
      </c>
      <c r="D45" s="4" t="s">
        <v>27</v>
      </c>
      <c r="E45" s="91"/>
      <c r="F45" s="19"/>
    </row>
    <row r="46" spans="1:6">
      <c r="A46" s="132"/>
      <c r="B46" s="133"/>
      <c r="C46" s="4" t="s">
        <v>31</v>
      </c>
      <c r="D46" s="4" t="s">
        <v>25</v>
      </c>
      <c r="E46" s="91">
        <v>2706</v>
      </c>
      <c r="F46" s="19"/>
    </row>
    <row r="47" spans="1:6">
      <c r="A47" s="132">
        <v>18</v>
      </c>
      <c r="B47" s="133" t="s">
        <v>14</v>
      </c>
      <c r="C47" s="4" t="s">
        <v>53</v>
      </c>
      <c r="D47" s="4" t="s">
        <v>28</v>
      </c>
      <c r="E47" s="91"/>
      <c r="F47" s="18"/>
    </row>
    <row r="48" spans="1:6">
      <c r="A48" s="132"/>
      <c r="B48" s="133"/>
      <c r="C48" s="10" t="s">
        <v>54</v>
      </c>
      <c r="D48" s="10" t="s">
        <v>27</v>
      </c>
      <c r="E48" s="91"/>
      <c r="F48" s="18"/>
    </row>
    <row r="49" spans="1:7">
      <c r="A49" s="132"/>
      <c r="B49" s="133"/>
      <c r="C49" s="4" t="s">
        <v>31</v>
      </c>
      <c r="D49" s="4" t="s">
        <v>25</v>
      </c>
      <c r="E49" s="91">
        <v>2328</v>
      </c>
      <c r="F49" s="18"/>
    </row>
    <row r="50" spans="1:7" ht="29.25" customHeight="1">
      <c r="A50" s="132">
        <v>19</v>
      </c>
      <c r="B50" s="133" t="s">
        <v>15</v>
      </c>
      <c r="C50" s="10" t="s">
        <v>88</v>
      </c>
      <c r="D50" s="10" t="s">
        <v>27</v>
      </c>
      <c r="E50" s="91"/>
      <c r="F50" s="18"/>
    </row>
    <row r="51" spans="1:7">
      <c r="A51" s="132"/>
      <c r="B51" s="133"/>
      <c r="C51" s="10" t="s">
        <v>87</v>
      </c>
      <c r="D51" s="10" t="s">
        <v>27</v>
      </c>
      <c r="E51" s="91"/>
      <c r="F51" s="18"/>
    </row>
    <row r="52" spans="1:7">
      <c r="A52" s="132"/>
      <c r="B52" s="133"/>
      <c r="C52" s="4" t="s">
        <v>31</v>
      </c>
      <c r="D52" s="4" t="s">
        <v>25</v>
      </c>
      <c r="E52" s="91">
        <v>1732</v>
      </c>
      <c r="F52" s="18"/>
    </row>
    <row r="53" spans="1:7" ht="24.75" customHeight="1">
      <c r="A53" s="59"/>
      <c r="B53" s="162" t="s">
        <v>57</v>
      </c>
      <c r="C53" s="163"/>
      <c r="D53" s="60" t="s">
        <v>25</v>
      </c>
      <c r="E53" s="91">
        <f>E57*0.1</f>
        <v>5063.7000000000007</v>
      </c>
      <c r="F53" s="61">
        <f>'[2]132'!$E$16</f>
        <v>2365.4499999999998</v>
      </c>
      <c r="G53" s="70"/>
    </row>
    <row r="54" spans="1:7" ht="15" customHeight="1">
      <c r="A54" s="87">
        <v>20</v>
      </c>
      <c r="B54" s="138" t="s">
        <v>78</v>
      </c>
      <c r="C54" s="139"/>
      <c r="D54" s="4" t="s">
        <v>25</v>
      </c>
      <c r="E54" s="91">
        <f>E57*0.25</f>
        <v>12659.25</v>
      </c>
      <c r="F54" s="18"/>
    </row>
    <row r="55" spans="1:7" ht="15" customHeight="1">
      <c r="A55" s="87">
        <v>21</v>
      </c>
      <c r="B55" s="140" t="s">
        <v>17</v>
      </c>
      <c r="C55" s="141"/>
      <c r="D55" s="86" t="s">
        <v>25</v>
      </c>
      <c r="E55" s="91">
        <f>E54+E53+E52+E49+E46+E42</f>
        <v>27387.95</v>
      </c>
      <c r="F55" s="19"/>
    </row>
    <row r="56" spans="1:7">
      <c r="A56" s="87">
        <v>22</v>
      </c>
      <c r="B56" s="167" t="s">
        <v>71</v>
      </c>
      <c r="C56" s="168"/>
      <c r="D56" s="86" t="s">
        <v>25</v>
      </c>
      <c r="E56" s="91">
        <f>E55+E33</f>
        <v>50637.95</v>
      </c>
      <c r="F56" s="14"/>
    </row>
    <row r="57" spans="1:7" ht="15" customHeight="1">
      <c r="A57" s="87">
        <v>23</v>
      </c>
      <c r="B57" s="118" t="s">
        <v>79</v>
      </c>
      <c r="C57" s="119"/>
      <c r="D57" s="86" t="s">
        <v>25</v>
      </c>
      <c r="E57" s="91">
        <v>50637</v>
      </c>
      <c r="F57" s="14"/>
      <c r="G57" s="70"/>
    </row>
    <row r="58" spans="1:7" s="32" customFormat="1" ht="12" hidden="1">
      <c r="A58" s="85"/>
      <c r="B58" s="172" t="s">
        <v>59</v>
      </c>
      <c r="C58" s="172"/>
      <c r="D58" s="40" t="s">
        <v>25</v>
      </c>
      <c r="E58" s="40"/>
      <c r="F58" s="31"/>
    </row>
    <row r="59" spans="1:7" s="32" customFormat="1">
      <c r="A59" s="65"/>
      <c r="B59" s="147" t="s">
        <v>114</v>
      </c>
      <c r="C59" s="147"/>
      <c r="D59" s="55"/>
      <c r="E59" s="58"/>
    </row>
    <row r="60" spans="1:7">
      <c r="A60" s="54"/>
      <c r="B60" s="42" t="s">
        <v>115</v>
      </c>
      <c r="C60" s="49"/>
      <c r="D60" s="150" t="s">
        <v>117</v>
      </c>
      <c r="E60" s="150"/>
    </row>
    <row r="61" spans="1:7">
      <c r="A61" s="54"/>
      <c r="B61" s="42" t="s">
        <v>116</v>
      </c>
      <c r="C61" s="49"/>
      <c r="D61" s="150" t="s">
        <v>118</v>
      </c>
      <c r="E61" s="150"/>
    </row>
    <row r="62" spans="1:7">
      <c r="A62" s="54"/>
      <c r="B62" s="42" t="s">
        <v>60</v>
      </c>
      <c r="C62" s="42"/>
      <c r="D62" s="55"/>
      <c r="E62" s="24"/>
    </row>
    <row r="63" spans="1:7">
      <c r="A63" s="54"/>
      <c r="B63" s="115" t="s">
        <v>61</v>
      </c>
      <c r="C63" s="115"/>
      <c r="D63" s="56"/>
      <c r="E63" s="24"/>
    </row>
    <row r="64" spans="1:7">
      <c r="A64" s="54"/>
      <c r="B64" s="57" t="s">
        <v>62</v>
      </c>
      <c r="C64" s="44"/>
      <c r="D64" s="56"/>
      <c r="E64" s="24"/>
    </row>
    <row r="65" spans="1:5">
      <c r="A65" s="54"/>
      <c r="B65" s="95" t="s">
        <v>62</v>
      </c>
      <c r="C65" s="44"/>
      <c r="D65" s="56"/>
      <c r="E65" s="24"/>
    </row>
    <row r="66" spans="1:5">
      <c r="A66" s="54"/>
      <c r="B66" s="95" t="s">
        <v>63</v>
      </c>
      <c r="C66" s="44"/>
      <c r="D66" s="56"/>
      <c r="E66" s="24"/>
    </row>
  </sheetData>
  <mergeCells count="39">
    <mergeCell ref="C1:F1"/>
    <mergeCell ref="C2:F2"/>
    <mergeCell ref="C3:F3"/>
    <mergeCell ref="C4:F4"/>
    <mergeCell ref="D61:E61"/>
    <mergeCell ref="B59:C59"/>
    <mergeCell ref="D60:E60"/>
    <mergeCell ref="B58:C58"/>
    <mergeCell ref="A16:A17"/>
    <mergeCell ref="B16:B17"/>
    <mergeCell ref="A5:F5"/>
    <mergeCell ref="B6:C6"/>
    <mergeCell ref="B12:C12"/>
    <mergeCell ref="A13:A15"/>
    <mergeCell ref="B13:B15"/>
    <mergeCell ref="A18:A19"/>
    <mergeCell ref="B18:B19"/>
    <mergeCell ref="A20:A21"/>
    <mergeCell ref="B20:B21"/>
    <mergeCell ref="A22:A25"/>
    <mergeCell ref="B22:B25"/>
    <mergeCell ref="A26:A29"/>
    <mergeCell ref="B26:B29"/>
    <mergeCell ref="A30:A32"/>
    <mergeCell ref="B30:B32"/>
    <mergeCell ref="A34:A42"/>
    <mergeCell ref="B34:B42"/>
    <mergeCell ref="A43:A46"/>
    <mergeCell ref="B43:B46"/>
    <mergeCell ref="A47:A49"/>
    <mergeCell ref="B47:B49"/>
    <mergeCell ref="A50:A52"/>
    <mergeCell ref="B50:B52"/>
    <mergeCell ref="B63:C63"/>
    <mergeCell ref="B53:C53"/>
    <mergeCell ref="B54:C54"/>
    <mergeCell ref="B55:C55"/>
    <mergeCell ref="B56:C56"/>
    <mergeCell ref="B57:C57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5"/>
  <sheetViews>
    <sheetView topLeftCell="B1" workbookViewId="0">
      <selection activeCell="B56" sqref="B56:C57"/>
    </sheetView>
  </sheetViews>
  <sheetFormatPr defaultRowHeight="15"/>
  <cols>
    <col min="1" max="1" width="5.28515625" style="17" customWidth="1"/>
    <col min="2" max="2" width="32.140625" style="13" customWidth="1"/>
    <col min="3" max="3" width="23.140625" style="8" customWidth="1"/>
    <col min="4" max="4" width="11.140625" style="8" customWidth="1"/>
    <col min="5" max="5" width="12" style="8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>
      <c r="A5" s="149" t="s">
        <v>82</v>
      </c>
      <c r="B5" s="149"/>
      <c r="C5" s="149"/>
      <c r="D5" s="149"/>
      <c r="E5" s="149"/>
    </row>
    <row r="6" spans="1:5" s="5" customFormat="1" ht="25.5">
      <c r="A6" s="82" t="s">
        <v>3</v>
      </c>
      <c r="B6" s="151" t="s">
        <v>56</v>
      </c>
      <c r="C6" s="152"/>
      <c r="D6" s="83" t="s">
        <v>30</v>
      </c>
      <c r="E6" s="83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11"/>
    </row>
    <row r="8" spans="1:5">
      <c r="A8" s="16">
        <v>2</v>
      </c>
      <c r="B8" s="12" t="s">
        <v>5</v>
      </c>
      <c r="C8" s="11">
        <v>6</v>
      </c>
      <c r="D8" s="11"/>
      <c r="E8" s="11"/>
    </row>
    <row r="9" spans="1:5">
      <c r="A9" s="16">
        <v>3</v>
      </c>
      <c r="B9" s="12" t="s">
        <v>32</v>
      </c>
      <c r="C9" s="11">
        <v>5</v>
      </c>
      <c r="D9" s="11"/>
      <c r="E9" s="11"/>
    </row>
    <row r="10" spans="1:5" ht="15" customHeight="1">
      <c r="A10" s="16">
        <v>4</v>
      </c>
      <c r="B10" s="12" t="s">
        <v>6</v>
      </c>
      <c r="C10" s="11">
        <v>4</v>
      </c>
      <c r="D10" s="11"/>
      <c r="E10" s="11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11"/>
    </row>
    <row r="12" spans="1:5" ht="15" customHeight="1">
      <c r="A12" s="16">
        <v>6</v>
      </c>
      <c r="B12" s="143" t="s">
        <v>75</v>
      </c>
      <c r="C12" s="144"/>
      <c r="D12" s="16" t="s">
        <v>25</v>
      </c>
      <c r="E12" s="11"/>
    </row>
    <row r="13" spans="1:5">
      <c r="A13" s="132">
        <v>7</v>
      </c>
      <c r="B13" s="133" t="s">
        <v>0</v>
      </c>
      <c r="C13" s="4" t="s">
        <v>24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8">
        <v>7</v>
      </c>
    </row>
    <row r="17" spans="1:5">
      <c r="A17" s="132"/>
      <c r="B17" s="133"/>
      <c r="C17" s="4" t="s">
        <v>31</v>
      </c>
      <c r="D17" s="4" t="s">
        <v>25</v>
      </c>
      <c r="E17" s="91">
        <f>E16*360</f>
        <v>2520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/>
    </row>
    <row r="25" spans="1:5">
      <c r="A25" s="132"/>
      <c r="B25" s="133"/>
      <c r="C25" s="4" t="s">
        <v>31</v>
      </c>
      <c r="D25" s="4" t="s">
        <v>25</v>
      </c>
      <c r="E25" s="91"/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69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16">
        <v>15</v>
      </c>
      <c r="B33" s="134" t="s">
        <v>26</v>
      </c>
      <c r="C33" s="135"/>
      <c r="D33" s="11" t="s">
        <v>25</v>
      </c>
      <c r="E33" s="91">
        <f>E15+E17+E21+E25+E29+E32</f>
        <v>2520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/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>
        <v>8</v>
      </c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>
        <f>E40*900</f>
        <v>7200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49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>
        <v>40</v>
      </c>
    </row>
    <row r="46" spans="1:5">
      <c r="A46" s="132"/>
      <c r="B46" s="133"/>
      <c r="C46" s="4" t="s">
        <v>31</v>
      </c>
      <c r="D46" s="4" t="s">
        <v>25</v>
      </c>
      <c r="E46" s="91">
        <f>E45*1100</f>
        <v>44000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>
        <v>8</v>
      </c>
    </row>
    <row r="52" spans="1:5">
      <c r="A52" s="132"/>
      <c r="B52" s="133"/>
      <c r="C52" s="4" t="s">
        <v>31</v>
      </c>
      <c r="D52" s="4" t="s">
        <v>25</v>
      </c>
      <c r="E52" s="91">
        <f>E51*950</f>
        <v>7600</v>
      </c>
    </row>
    <row r="53" spans="1:5" ht="27" customHeight="1">
      <c r="A53" s="21"/>
      <c r="B53" s="118" t="s">
        <v>57</v>
      </c>
      <c r="C53" s="119"/>
      <c r="D53" s="26" t="s">
        <v>25</v>
      </c>
      <c r="E53" s="91">
        <f>E57*0.1</f>
        <v>9412.2000000000007</v>
      </c>
    </row>
    <row r="54" spans="1:5" ht="15" customHeight="1">
      <c r="A54" s="16">
        <v>20</v>
      </c>
      <c r="B54" s="138" t="s">
        <v>16</v>
      </c>
      <c r="C54" s="139"/>
      <c r="D54" s="4" t="s">
        <v>25</v>
      </c>
      <c r="E54" s="91">
        <f>E57*0.25</f>
        <v>23530.5</v>
      </c>
    </row>
    <row r="55" spans="1:5" ht="15" customHeight="1">
      <c r="A55" s="16">
        <v>21</v>
      </c>
      <c r="B55" s="140" t="s">
        <v>17</v>
      </c>
      <c r="C55" s="141"/>
      <c r="D55" s="3" t="s">
        <v>25</v>
      </c>
      <c r="E55" s="91">
        <f>E54+E53+E52+E46+E42</f>
        <v>91742.7</v>
      </c>
    </row>
    <row r="56" spans="1:5" ht="15" customHeight="1">
      <c r="A56" s="16">
        <v>22</v>
      </c>
      <c r="B56" s="120" t="s">
        <v>71</v>
      </c>
      <c r="C56" s="121"/>
      <c r="D56" s="3" t="s">
        <v>25</v>
      </c>
      <c r="E56" s="91">
        <f>E55+E33</f>
        <v>94262.7</v>
      </c>
    </row>
    <row r="57" spans="1:5" ht="15" customHeight="1">
      <c r="A57" s="16">
        <v>23</v>
      </c>
      <c r="B57" s="118" t="s">
        <v>79</v>
      </c>
      <c r="C57" s="119"/>
      <c r="D57" s="3" t="s">
        <v>25</v>
      </c>
      <c r="E57" s="91">
        <v>94122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41"/>
    </row>
    <row r="62" spans="1:5">
      <c r="B62" s="115" t="s">
        <v>61</v>
      </c>
      <c r="C62" s="115"/>
      <c r="D62" s="45"/>
    </row>
    <row r="63" spans="1:5">
      <c r="B63" s="46" t="s">
        <v>62</v>
      </c>
      <c r="C63" s="47"/>
      <c r="D63" s="48"/>
    </row>
    <row r="64" spans="1:5">
      <c r="B64" s="50" t="s">
        <v>62</v>
      </c>
      <c r="C64" s="47"/>
      <c r="D64" s="48"/>
    </row>
    <row r="65" spans="2:4">
      <c r="B65" s="73" t="s">
        <v>63</v>
      </c>
      <c r="C65" s="44"/>
      <c r="D65" s="45"/>
    </row>
  </sheetData>
  <mergeCells count="39">
    <mergeCell ref="B58:C58"/>
    <mergeCell ref="D59:E59"/>
    <mergeCell ref="D60:E60"/>
    <mergeCell ref="C1:E1"/>
    <mergeCell ref="C2:E2"/>
    <mergeCell ref="C3:E3"/>
    <mergeCell ref="C4:E4"/>
    <mergeCell ref="B53:C53"/>
    <mergeCell ref="B54:C54"/>
    <mergeCell ref="B55:C55"/>
    <mergeCell ref="B56:C56"/>
    <mergeCell ref="B57:C57"/>
    <mergeCell ref="B6:C6"/>
    <mergeCell ref="B12:C12"/>
    <mergeCell ref="B13:B15"/>
    <mergeCell ref="A16:A17"/>
    <mergeCell ref="B47:B49"/>
    <mergeCell ref="A18:A19"/>
    <mergeCell ref="B18:B19"/>
    <mergeCell ref="A20:A21"/>
    <mergeCell ref="B20:B21"/>
    <mergeCell ref="A22:A25"/>
    <mergeCell ref="B22:B25"/>
    <mergeCell ref="A5:E5"/>
    <mergeCell ref="B62:C62"/>
    <mergeCell ref="B16:B17"/>
    <mergeCell ref="A50:A52"/>
    <mergeCell ref="B50:B52"/>
    <mergeCell ref="A26:A29"/>
    <mergeCell ref="B26:B29"/>
    <mergeCell ref="A30:A32"/>
    <mergeCell ref="B30:B32"/>
    <mergeCell ref="A34:A42"/>
    <mergeCell ref="B34:B42"/>
    <mergeCell ref="B33:C33"/>
    <mergeCell ref="A43:A46"/>
    <mergeCell ref="B43:B46"/>
    <mergeCell ref="A47:A49"/>
    <mergeCell ref="A13:A1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5"/>
  <sheetViews>
    <sheetView topLeftCell="B1" workbookViewId="0">
      <selection activeCell="B56" sqref="B56:C57"/>
    </sheetView>
  </sheetViews>
  <sheetFormatPr defaultRowHeight="15"/>
  <cols>
    <col min="1" max="1" width="6.42578125" style="17" bestFit="1" customWidth="1"/>
    <col min="2" max="2" width="32.28515625" style="13" customWidth="1"/>
    <col min="3" max="3" width="24.42578125" style="8" customWidth="1"/>
    <col min="4" max="4" width="10.42578125" style="8" customWidth="1"/>
    <col min="5" max="5" width="12.7109375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>
      <c r="A5" s="149" t="s">
        <v>83</v>
      </c>
      <c r="B5" s="149"/>
      <c r="C5" s="149"/>
      <c r="D5" s="149"/>
    </row>
    <row r="6" spans="1:5" s="5" customFormat="1" ht="12.75">
      <c r="A6" s="82" t="s">
        <v>3</v>
      </c>
      <c r="B6" s="151" t="s">
        <v>56</v>
      </c>
      <c r="C6" s="152"/>
      <c r="D6" s="83" t="s">
        <v>30</v>
      </c>
      <c r="E6" s="81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14"/>
    </row>
    <row r="8" spans="1:5">
      <c r="A8" s="16">
        <v>2</v>
      </c>
      <c r="B8" s="12" t="s">
        <v>5</v>
      </c>
      <c r="C8" s="11">
        <v>7</v>
      </c>
      <c r="D8" s="11"/>
      <c r="E8" s="14"/>
    </row>
    <row r="9" spans="1:5">
      <c r="A9" s="16">
        <v>3</v>
      </c>
      <c r="B9" s="12" t="s">
        <v>32</v>
      </c>
      <c r="C9" s="11">
        <v>5</v>
      </c>
      <c r="D9" s="11"/>
      <c r="E9" s="14"/>
    </row>
    <row r="10" spans="1:5" ht="15" customHeight="1">
      <c r="A10" s="16">
        <v>4</v>
      </c>
      <c r="B10" s="12" t="s">
        <v>6</v>
      </c>
      <c r="C10" s="11">
        <v>4</v>
      </c>
      <c r="D10" s="11"/>
      <c r="E10" s="14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14"/>
    </row>
    <row r="12" spans="1:5" ht="15" customHeight="1">
      <c r="A12" s="16">
        <v>6</v>
      </c>
      <c r="B12" s="143" t="s">
        <v>75</v>
      </c>
      <c r="C12" s="144"/>
      <c r="D12" s="16" t="s">
        <v>25</v>
      </c>
      <c r="E12" s="14"/>
    </row>
    <row r="13" spans="1:5">
      <c r="A13" s="132">
        <v>7</v>
      </c>
      <c r="B13" s="133" t="s">
        <v>0</v>
      </c>
      <c r="C13" s="4" t="s">
        <v>24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f>[1]швы!$R$8</f>
        <v>0</v>
      </c>
    </row>
    <row r="17" spans="1:5">
      <c r="A17" s="132"/>
      <c r="B17" s="133"/>
      <c r="C17" s="4" t="s">
        <v>31</v>
      </c>
      <c r="D17" s="4" t="s">
        <v>25</v>
      </c>
      <c r="E17" s="91"/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125</v>
      </c>
      <c r="D22" s="4" t="s">
        <v>28</v>
      </c>
      <c r="E22" s="91">
        <v>8</v>
      </c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/>
    </row>
    <row r="25" spans="1:5">
      <c r="A25" s="132"/>
      <c r="B25" s="133"/>
      <c r="C25" s="4" t="s">
        <v>31</v>
      </c>
      <c r="D25" s="4" t="s">
        <v>25</v>
      </c>
      <c r="E25" s="91">
        <f>39382</f>
        <v>39382</v>
      </c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16">
        <v>15</v>
      </c>
      <c r="B33" s="134" t="s">
        <v>26</v>
      </c>
      <c r="C33" s="135"/>
      <c r="D33" s="11" t="s">
        <v>25</v>
      </c>
      <c r="E33" s="91">
        <f>E15+E17+E19+E21+E25+E29+E32</f>
        <v>39382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/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/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49</v>
      </c>
      <c r="D44" s="6" t="s">
        <v>28</v>
      </c>
      <c r="E44" s="91"/>
    </row>
    <row r="45" spans="1:5">
      <c r="A45" s="132"/>
      <c r="B45" s="133"/>
      <c r="C45" s="4" t="s">
        <v>126</v>
      </c>
      <c r="D45" s="4" t="s">
        <v>27</v>
      </c>
      <c r="E45" s="91">
        <f>63+27</f>
        <v>90</v>
      </c>
    </row>
    <row r="46" spans="1:5">
      <c r="A46" s="132"/>
      <c r="B46" s="133"/>
      <c r="C46" s="4" t="s">
        <v>31</v>
      </c>
      <c r="D46" s="4" t="s">
        <v>25</v>
      </c>
      <c r="E46" s="91">
        <v>70000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>
        <v>26</v>
      </c>
    </row>
    <row r="49" spans="1:5">
      <c r="A49" s="132"/>
      <c r="B49" s="133"/>
      <c r="C49" s="4" t="s">
        <v>31</v>
      </c>
      <c r="D49" s="4" t="s">
        <v>25</v>
      </c>
      <c r="E49" s="91">
        <f>E48*550</f>
        <v>14300</v>
      </c>
    </row>
    <row r="50" spans="1:5" ht="15" customHeight="1">
      <c r="A50" s="132">
        <v>19</v>
      </c>
      <c r="B50" s="133" t="s">
        <v>64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/>
    </row>
    <row r="52" spans="1:5">
      <c r="A52" s="132"/>
      <c r="B52" s="133"/>
      <c r="C52" s="4" t="s">
        <v>31</v>
      </c>
      <c r="D52" s="4" t="s">
        <v>25</v>
      </c>
      <c r="E52" s="91"/>
    </row>
    <row r="53" spans="1:5" ht="26.25" customHeight="1">
      <c r="A53" s="21"/>
      <c r="B53" s="118" t="s">
        <v>57</v>
      </c>
      <c r="C53" s="119"/>
      <c r="D53" s="26" t="s">
        <v>25</v>
      </c>
      <c r="E53" s="91">
        <f>E57*0.1</f>
        <v>14770.5</v>
      </c>
    </row>
    <row r="54" spans="1:5" ht="15" customHeight="1">
      <c r="A54" s="16">
        <v>20</v>
      </c>
      <c r="B54" s="138" t="s">
        <v>16</v>
      </c>
      <c r="C54" s="139"/>
      <c r="D54" s="4" t="s">
        <v>25</v>
      </c>
      <c r="E54" s="91">
        <f>E57*0.25</f>
        <v>36926.25</v>
      </c>
    </row>
    <row r="55" spans="1:5" ht="15" customHeight="1">
      <c r="A55" s="16">
        <v>21</v>
      </c>
      <c r="B55" s="140" t="s">
        <v>17</v>
      </c>
      <c r="C55" s="141"/>
      <c r="D55" s="3" t="s">
        <v>25</v>
      </c>
      <c r="E55" s="91">
        <f>E54+E53+E52+E49+E46+E42</f>
        <v>135996.75</v>
      </c>
    </row>
    <row r="56" spans="1:5" ht="15" customHeight="1">
      <c r="A56" s="16">
        <v>22</v>
      </c>
      <c r="B56" s="120" t="s">
        <v>71</v>
      </c>
      <c r="C56" s="121"/>
      <c r="D56" s="3" t="s">
        <v>25</v>
      </c>
      <c r="E56" s="91">
        <f>E55+E33</f>
        <v>175378.75</v>
      </c>
    </row>
    <row r="57" spans="1:5" ht="15" customHeight="1">
      <c r="A57" s="16">
        <v>23</v>
      </c>
      <c r="B57" s="118" t="s">
        <v>79</v>
      </c>
      <c r="C57" s="119"/>
      <c r="D57" s="3" t="s">
        <v>25</v>
      </c>
      <c r="E57" s="91">
        <v>147705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</row>
    <row r="62" spans="1:5">
      <c r="B62" s="115" t="s">
        <v>61</v>
      </c>
      <c r="C62" s="115"/>
    </row>
    <row r="63" spans="1:5">
      <c r="B63" s="57" t="s">
        <v>62</v>
      </c>
      <c r="C63" s="44"/>
    </row>
    <row r="64" spans="1:5">
      <c r="B64" s="95" t="s">
        <v>62</v>
      </c>
      <c r="C64" s="44"/>
    </row>
    <row r="65" spans="2:3">
      <c r="B65" s="95" t="s">
        <v>63</v>
      </c>
      <c r="C65" s="44"/>
    </row>
  </sheetData>
  <mergeCells count="39">
    <mergeCell ref="B58:C58"/>
    <mergeCell ref="D59:E59"/>
    <mergeCell ref="D60:E60"/>
    <mergeCell ref="B62:C62"/>
    <mergeCell ref="C1:E1"/>
    <mergeCell ref="C2:E2"/>
    <mergeCell ref="C3:E3"/>
    <mergeCell ref="C4:E4"/>
    <mergeCell ref="B53:C53"/>
    <mergeCell ref="B54:C54"/>
    <mergeCell ref="B55:C55"/>
    <mergeCell ref="B56:C56"/>
    <mergeCell ref="B57:C57"/>
    <mergeCell ref="A5:D5"/>
    <mergeCell ref="A18:A19"/>
    <mergeCell ref="B18:B19"/>
    <mergeCell ref="A20:A21"/>
    <mergeCell ref="B20:B21"/>
    <mergeCell ref="A22:A25"/>
    <mergeCell ref="B22:B25"/>
    <mergeCell ref="B6:C6"/>
    <mergeCell ref="B12:C12"/>
    <mergeCell ref="A13:A15"/>
    <mergeCell ref="B13:B15"/>
    <mergeCell ref="A16:A17"/>
    <mergeCell ref="B16:B17"/>
    <mergeCell ref="A50:A52"/>
    <mergeCell ref="B50:B52"/>
    <mergeCell ref="A26:A29"/>
    <mergeCell ref="B26:B29"/>
    <mergeCell ref="A30:A32"/>
    <mergeCell ref="B30:B32"/>
    <mergeCell ref="A34:A42"/>
    <mergeCell ref="B34:B42"/>
    <mergeCell ref="B33:C33"/>
    <mergeCell ref="A43:A46"/>
    <mergeCell ref="B43:B46"/>
    <mergeCell ref="A47:A49"/>
    <mergeCell ref="B47:B49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5"/>
  <sheetViews>
    <sheetView workbookViewId="0">
      <selection activeCell="B56" sqref="B56:C57"/>
    </sheetView>
  </sheetViews>
  <sheetFormatPr defaultRowHeight="15"/>
  <cols>
    <col min="1" max="1" width="6.42578125" style="17" bestFit="1" customWidth="1"/>
    <col min="2" max="2" width="32.28515625" style="13" customWidth="1"/>
    <col min="3" max="3" width="24.85546875" style="8" customWidth="1"/>
    <col min="4" max="4" width="10" style="8" customWidth="1"/>
    <col min="5" max="5" width="10.7109375" style="8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>
      <c r="A5" s="149" t="s">
        <v>84</v>
      </c>
      <c r="B5" s="149"/>
      <c r="C5" s="149"/>
      <c r="D5" s="149"/>
      <c r="E5" s="149"/>
    </row>
    <row r="6" spans="1:5" s="5" customFormat="1" ht="25.5">
      <c r="A6" s="82" t="s">
        <v>3</v>
      </c>
      <c r="B6" s="151" t="s">
        <v>56</v>
      </c>
      <c r="C6" s="152"/>
      <c r="D6" s="83" t="s">
        <v>30</v>
      </c>
      <c r="E6" s="81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11"/>
    </row>
    <row r="8" spans="1:5">
      <c r="A8" s="16">
        <v>2</v>
      </c>
      <c r="B8" s="12" t="s">
        <v>5</v>
      </c>
      <c r="C8" s="11">
        <v>8</v>
      </c>
      <c r="D8" s="11"/>
      <c r="E8" s="11"/>
    </row>
    <row r="9" spans="1:5">
      <c r="A9" s="16">
        <v>3</v>
      </c>
      <c r="B9" s="12" t="s">
        <v>32</v>
      </c>
      <c r="C9" s="11">
        <v>5</v>
      </c>
      <c r="D9" s="11"/>
      <c r="E9" s="11"/>
    </row>
    <row r="10" spans="1:5" ht="15" customHeight="1">
      <c r="A10" s="16">
        <v>4</v>
      </c>
      <c r="B10" s="12" t="s">
        <v>6</v>
      </c>
      <c r="C10" s="11">
        <v>3</v>
      </c>
      <c r="D10" s="11"/>
      <c r="E10" s="11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11"/>
    </row>
    <row r="12" spans="1:5" ht="15" customHeight="1">
      <c r="A12" s="16">
        <v>6</v>
      </c>
      <c r="B12" s="153" t="s">
        <v>75</v>
      </c>
      <c r="C12" s="154"/>
      <c r="D12" s="16" t="s">
        <v>25</v>
      </c>
      <c r="E12" s="11"/>
    </row>
    <row r="13" spans="1:5">
      <c r="A13" s="132">
        <v>7</v>
      </c>
      <c r="B13" s="133" t="s">
        <v>0</v>
      </c>
      <c r="C13" s="10" t="s">
        <v>104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>
        <v>20000</v>
      </c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/>
    </row>
    <row r="17" spans="1:5">
      <c r="A17" s="132"/>
      <c r="B17" s="133"/>
      <c r="C17" s="4" t="s">
        <v>31</v>
      </c>
      <c r="D17" s="4" t="s">
        <v>25</v>
      </c>
      <c r="E17" s="91">
        <f>70*360</f>
        <v>25200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/>
    </row>
    <row r="25" spans="1:5">
      <c r="A25" s="132"/>
      <c r="B25" s="133"/>
      <c r="C25" s="4" t="s">
        <v>31</v>
      </c>
      <c r="D25" s="4" t="s">
        <v>25</v>
      </c>
      <c r="E25" s="91"/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69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16">
        <v>15</v>
      </c>
      <c r="B33" s="134" t="s">
        <v>26</v>
      </c>
      <c r="C33" s="135"/>
      <c r="D33" s="11" t="s">
        <v>25</v>
      </c>
      <c r="E33" s="91">
        <f>E15+E17+E19+E21+E25+E29+E32</f>
        <v>45200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/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/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49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/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>
        <v>9</v>
      </c>
    </row>
    <row r="52" spans="1:5">
      <c r="A52" s="132"/>
      <c r="B52" s="133"/>
      <c r="C52" s="4" t="s">
        <v>31</v>
      </c>
      <c r="D52" s="4" t="s">
        <v>25</v>
      </c>
      <c r="E52" s="91">
        <v>9800</v>
      </c>
    </row>
    <row r="53" spans="1:5" ht="26.25" customHeight="1">
      <c r="A53" s="21"/>
      <c r="B53" s="118" t="s">
        <v>57</v>
      </c>
      <c r="C53" s="119"/>
      <c r="D53" s="26" t="s">
        <v>25</v>
      </c>
      <c r="E53" s="91">
        <f>E57*0.1</f>
        <v>13800.1</v>
      </c>
    </row>
    <row r="54" spans="1:5" ht="15" customHeight="1">
      <c r="A54" s="16">
        <v>20</v>
      </c>
      <c r="B54" s="138" t="s">
        <v>16</v>
      </c>
      <c r="C54" s="139"/>
      <c r="D54" s="4" t="s">
        <v>25</v>
      </c>
      <c r="E54" s="91">
        <f>E57*0.25</f>
        <v>34500.25</v>
      </c>
    </row>
    <row r="55" spans="1:5" ht="15" customHeight="1">
      <c r="A55" s="16">
        <v>21</v>
      </c>
      <c r="B55" s="140" t="s">
        <v>17</v>
      </c>
      <c r="C55" s="141"/>
      <c r="D55" s="3" t="s">
        <v>25</v>
      </c>
      <c r="E55" s="91">
        <f>E54+E52+E46+E42+E53</f>
        <v>58100.35</v>
      </c>
    </row>
    <row r="56" spans="1:5" ht="15" customHeight="1">
      <c r="A56" s="16">
        <v>22</v>
      </c>
      <c r="B56" s="120" t="s">
        <v>71</v>
      </c>
      <c r="C56" s="121"/>
      <c r="D56" s="3" t="s">
        <v>25</v>
      </c>
      <c r="E56" s="91">
        <f>E55+E33</f>
        <v>103300.35</v>
      </c>
    </row>
    <row r="57" spans="1:5" ht="15" customHeight="1">
      <c r="A57" s="16">
        <v>23</v>
      </c>
      <c r="B57" s="118" t="s">
        <v>79</v>
      </c>
      <c r="C57" s="119"/>
      <c r="D57" s="3" t="s">
        <v>25</v>
      </c>
      <c r="E57" s="91">
        <v>138001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55"/>
    </row>
    <row r="62" spans="1:5">
      <c r="B62" s="115" t="s">
        <v>61</v>
      </c>
      <c r="C62" s="115"/>
      <c r="D62" s="56"/>
    </row>
    <row r="63" spans="1:5">
      <c r="B63" s="57" t="s">
        <v>62</v>
      </c>
      <c r="C63" s="44"/>
      <c r="D63" s="56"/>
    </row>
    <row r="64" spans="1:5">
      <c r="B64" s="73" t="s">
        <v>62</v>
      </c>
      <c r="C64" s="44"/>
      <c r="D64" s="56"/>
    </row>
    <row r="65" spans="2:4">
      <c r="B65" s="73" t="s">
        <v>63</v>
      </c>
      <c r="C65" s="44"/>
      <c r="D65" s="56"/>
    </row>
  </sheetData>
  <mergeCells count="39">
    <mergeCell ref="B58:C58"/>
    <mergeCell ref="D59:E59"/>
    <mergeCell ref="D60:E60"/>
    <mergeCell ref="C1:E1"/>
    <mergeCell ref="C2:E2"/>
    <mergeCell ref="C3:E3"/>
    <mergeCell ref="C4:E4"/>
    <mergeCell ref="B33:C33"/>
    <mergeCell ref="B53:C53"/>
    <mergeCell ref="B54:C54"/>
    <mergeCell ref="B55:C55"/>
    <mergeCell ref="B56:C56"/>
    <mergeCell ref="B57:C57"/>
    <mergeCell ref="B47:B49"/>
    <mergeCell ref="A20:A21"/>
    <mergeCell ref="B20:B21"/>
    <mergeCell ref="A22:A25"/>
    <mergeCell ref="B22:B25"/>
    <mergeCell ref="B6:C6"/>
    <mergeCell ref="B12:C12"/>
    <mergeCell ref="A13:A15"/>
    <mergeCell ref="B13:B15"/>
    <mergeCell ref="A16:A17"/>
    <mergeCell ref="A5:E5"/>
    <mergeCell ref="B62:C62"/>
    <mergeCell ref="B16:B17"/>
    <mergeCell ref="A50:A52"/>
    <mergeCell ref="B50:B52"/>
    <mergeCell ref="A26:A29"/>
    <mergeCell ref="B26:B29"/>
    <mergeCell ref="A30:A32"/>
    <mergeCell ref="B30:B32"/>
    <mergeCell ref="A34:A42"/>
    <mergeCell ref="B34:B42"/>
    <mergeCell ref="A43:A46"/>
    <mergeCell ref="B43:B46"/>
    <mergeCell ref="A47:A49"/>
    <mergeCell ref="A18:A19"/>
    <mergeCell ref="B18:B19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5"/>
  <sheetViews>
    <sheetView workbookViewId="0">
      <selection activeCell="B56" sqref="B56:C57"/>
    </sheetView>
  </sheetViews>
  <sheetFormatPr defaultRowHeight="15"/>
  <cols>
    <col min="1" max="1" width="6.42578125" style="17" bestFit="1" customWidth="1"/>
    <col min="2" max="2" width="33.28515625" style="13" customWidth="1"/>
    <col min="3" max="3" width="23.85546875" style="8" customWidth="1"/>
    <col min="4" max="4" width="10.28515625" style="8" customWidth="1"/>
    <col min="5" max="5" width="14.28515625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 ht="23.25" customHeight="1">
      <c r="A5" s="149" t="s">
        <v>85</v>
      </c>
      <c r="B5" s="149"/>
      <c r="C5" s="149"/>
      <c r="D5" s="149"/>
      <c r="E5" s="149"/>
    </row>
    <row r="6" spans="1:5" s="5" customFormat="1" ht="12.75">
      <c r="A6" s="82" t="s">
        <v>3</v>
      </c>
      <c r="B6" s="151" t="s">
        <v>56</v>
      </c>
      <c r="C6" s="152"/>
      <c r="D6" s="83" t="s">
        <v>30</v>
      </c>
      <c r="E6" s="83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14"/>
    </row>
    <row r="8" spans="1:5">
      <c r="A8" s="16">
        <v>2</v>
      </c>
      <c r="B8" s="12" t="s">
        <v>5</v>
      </c>
      <c r="C8" s="11">
        <v>10</v>
      </c>
      <c r="D8" s="11"/>
      <c r="E8" s="14"/>
    </row>
    <row r="9" spans="1:5">
      <c r="A9" s="16">
        <v>3</v>
      </c>
      <c r="B9" s="12" t="s">
        <v>32</v>
      </c>
      <c r="C9" s="11">
        <v>5</v>
      </c>
      <c r="D9" s="11"/>
      <c r="E9" s="14"/>
    </row>
    <row r="10" spans="1:5" ht="15" customHeight="1">
      <c r="A10" s="16">
        <v>4</v>
      </c>
      <c r="B10" s="12" t="s">
        <v>6</v>
      </c>
      <c r="C10" s="11">
        <v>3</v>
      </c>
      <c r="D10" s="11"/>
      <c r="E10" s="14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14"/>
    </row>
    <row r="12" spans="1:5" ht="15" customHeight="1">
      <c r="A12" s="16">
        <v>6</v>
      </c>
      <c r="B12" s="143" t="s">
        <v>75</v>
      </c>
      <c r="C12" s="144"/>
      <c r="D12" s="16" t="s">
        <v>25</v>
      </c>
      <c r="E12" s="14"/>
    </row>
    <row r="13" spans="1:5">
      <c r="A13" s="132">
        <v>7</v>
      </c>
      <c r="B13" s="133" t="s">
        <v>0</v>
      </c>
      <c r="C13" s="10" t="s">
        <v>104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119</v>
      </c>
      <c r="D16" s="4" t="s">
        <v>27</v>
      </c>
      <c r="E16" s="91" t="s">
        <v>127</v>
      </c>
    </row>
    <row r="17" spans="1:5">
      <c r="A17" s="132"/>
      <c r="B17" s="133"/>
      <c r="C17" s="4" t="s">
        <v>31</v>
      </c>
      <c r="D17" s="4" t="s">
        <v>25</v>
      </c>
      <c r="E17" s="91">
        <v>63700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/>
    </row>
    <row r="25" spans="1:5">
      <c r="A25" s="132"/>
      <c r="B25" s="133"/>
      <c r="C25" s="4" t="s">
        <v>31</v>
      </c>
      <c r="D25" s="4" t="s">
        <v>25</v>
      </c>
      <c r="E25" s="91"/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16">
        <v>15</v>
      </c>
      <c r="B33" s="12" t="s">
        <v>26</v>
      </c>
      <c r="C33" s="11" t="s">
        <v>31</v>
      </c>
      <c r="D33" s="11" t="s">
        <v>25</v>
      </c>
      <c r="E33" s="91">
        <f>E32+E29+E25+E21+E17+E15</f>
        <v>63700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52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/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>
        <v>13368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100" t="s">
        <v>131</v>
      </c>
      <c r="D44" s="6" t="s">
        <v>28</v>
      </c>
      <c r="E44" s="10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>
        <v>33511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>
        <v>14</v>
      </c>
    </row>
    <row r="52" spans="1:5">
      <c r="A52" s="132"/>
      <c r="B52" s="133"/>
      <c r="C52" s="4" t="s">
        <v>31</v>
      </c>
      <c r="D52" s="4" t="s">
        <v>25</v>
      </c>
      <c r="E52" s="91">
        <f>E51*1150</f>
        <v>16100</v>
      </c>
    </row>
    <row r="53" spans="1:5" ht="27.75" customHeight="1">
      <c r="A53" s="21"/>
      <c r="B53" s="118" t="s">
        <v>57</v>
      </c>
      <c r="C53" s="119"/>
      <c r="D53" s="26" t="s">
        <v>25</v>
      </c>
      <c r="E53" s="91">
        <f>E57*0.1</f>
        <v>14724.2</v>
      </c>
    </row>
    <row r="54" spans="1:5" ht="15" customHeight="1">
      <c r="A54" s="16">
        <v>20</v>
      </c>
      <c r="B54" s="138" t="s">
        <v>16</v>
      </c>
      <c r="C54" s="139"/>
      <c r="D54" s="4" t="s">
        <v>25</v>
      </c>
      <c r="E54" s="91">
        <f>E57*0.25</f>
        <v>36810.5</v>
      </c>
    </row>
    <row r="55" spans="1:5" ht="15" customHeight="1">
      <c r="A55" s="16">
        <v>21</v>
      </c>
      <c r="B55" s="140" t="s">
        <v>17</v>
      </c>
      <c r="C55" s="141"/>
      <c r="D55" s="3" t="s">
        <v>25</v>
      </c>
      <c r="E55" s="91">
        <f>E54+E52+E46+E42+E53</f>
        <v>114513.7</v>
      </c>
    </row>
    <row r="56" spans="1:5" ht="15" customHeight="1">
      <c r="A56" s="16">
        <v>22</v>
      </c>
      <c r="B56" s="120" t="s">
        <v>71</v>
      </c>
      <c r="C56" s="121"/>
      <c r="D56" s="3" t="s">
        <v>25</v>
      </c>
      <c r="E56" s="91">
        <f>E55+E33</f>
        <v>178213.7</v>
      </c>
    </row>
    <row r="57" spans="1:5" ht="15" customHeight="1">
      <c r="A57" s="16">
        <v>23</v>
      </c>
      <c r="B57" s="118" t="s">
        <v>79</v>
      </c>
      <c r="C57" s="119"/>
      <c r="D57" s="3" t="s">
        <v>25</v>
      </c>
      <c r="E57" s="91">
        <v>147242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41"/>
    </row>
    <row r="62" spans="1:5">
      <c r="B62" s="115" t="s">
        <v>61</v>
      </c>
      <c r="C62" s="115"/>
      <c r="D62" s="45"/>
    </row>
    <row r="63" spans="1:5">
      <c r="B63" s="46" t="s">
        <v>62</v>
      </c>
      <c r="C63" s="47"/>
      <c r="D63" s="48"/>
    </row>
    <row r="64" spans="1:5">
      <c r="B64" s="50" t="s">
        <v>62</v>
      </c>
      <c r="C64" s="47"/>
      <c r="D64" s="48"/>
    </row>
    <row r="65" spans="2:4">
      <c r="B65" s="79" t="s">
        <v>63</v>
      </c>
      <c r="C65" s="44"/>
      <c r="D65" s="45"/>
    </row>
  </sheetData>
  <mergeCells count="38">
    <mergeCell ref="C1:E1"/>
    <mergeCell ref="C2:E2"/>
    <mergeCell ref="C3:E3"/>
    <mergeCell ref="C4:E4"/>
    <mergeCell ref="B58:C58"/>
    <mergeCell ref="B20:B21"/>
    <mergeCell ref="B62:C62"/>
    <mergeCell ref="A5:E5"/>
    <mergeCell ref="B53:C53"/>
    <mergeCell ref="B54:C54"/>
    <mergeCell ref="B55:C55"/>
    <mergeCell ref="B56:C56"/>
    <mergeCell ref="B57:C57"/>
    <mergeCell ref="A43:A46"/>
    <mergeCell ref="B43:B46"/>
    <mergeCell ref="A47:A49"/>
    <mergeCell ref="B47:B49"/>
    <mergeCell ref="A18:A19"/>
    <mergeCell ref="B18:B19"/>
    <mergeCell ref="A20:A21"/>
    <mergeCell ref="D59:E59"/>
    <mergeCell ref="D60:E60"/>
    <mergeCell ref="A22:A25"/>
    <mergeCell ref="B22:B25"/>
    <mergeCell ref="B6:C6"/>
    <mergeCell ref="B12:C12"/>
    <mergeCell ref="A13:A15"/>
    <mergeCell ref="B13:B15"/>
    <mergeCell ref="A16:A17"/>
    <mergeCell ref="B16:B17"/>
    <mergeCell ref="A50:A52"/>
    <mergeCell ref="B50:B52"/>
    <mergeCell ref="A26:A29"/>
    <mergeCell ref="B26:B29"/>
    <mergeCell ref="A30:A32"/>
    <mergeCell ref="B30:B32"/>
    <mergeCell ref="A34:A42"/>
    <mergeCell ref="B34:B4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6"/>
  <sheetViews>
    <sheetView topLeftCell="B5" workbookViewId="0">
      <selection activeCell="B13" sqref="B13:C13"/>
    </sheetView>
  </sheetViews>
  <sheetFormatPr defaultRowHeight="15"/>
  <cols>
    <col min="1" max="1" width="6.42578125" style="17" bestFit="1" customWidth="1"/>
    <col min="2" max="2" width="33.140625" style="13" customWidth="1"/>
    <col min="3" max="3" width="25.42578125" style="8" customWidth="1"/>
    <col min="4" max="4" width="11" style="8" customWidth="1"/>
    <col min="5" max="5" width="10.5703125" style="8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6" spans="1:5" s="2" customFormat="1" ht="21.75" customHeight="1">
      <c r="A6" s="149" t="s">
        <v>86</v>
      </c>
      <c r="B6" s="149"/>
      <c r="C6" s="149"/>
      <c r="D6" s="149"/>
      <c r="E6" s="149"/>
    </row>
    <row r="7" spans="1:5" s="5" customFormat="1" ht="25.5">
      <c r="A7" s="82" t="s">
        <v>3</v>
      </c>
      <c r="B7" s="151" t="s">
        <v>56</v>
      </c>
      <c r="C7" s="152"/>
      <c r="D7" s="83" t="s">
        <v>30</v>
      </c>
      <c r="E7" s="81" t="s">
        <v>74</v>
      </c>
    </row>
    <row r="8" spans="1:5">
      <c r="A8" s="16">
        <v>1</v>
      </c>
      <c r="B8" s="12" t="s">
        <v>4</v>
      </c>
      <c r="C8" s="7" t="s">
        <v>23</v>
      </c>
      <c r="D8" s="7"/>
      <c r="E8" s="11"/>
    </row>
    <row r="9" spans="1:5">
      <c r="A9" s="16">
        <v>2</v>
      </c>
      <c r="B9" s="12" t="s">
        <v>5</v>
      </c>
      <c r="C9" s="11">
        <v>14</v>
      </c>
      <c r="D9" s="11"/>
      <c r="E9" s="11"/>
    </row>
    <row r="10" spans="1:5">
      <c r="A10" s="16">
        <v>3</v>
      </c>
      <c r="B10" s="12" t="s">
        <v>32</v>
      </c>
      <c r="C10" s="11">
        <v>5</v>
      </c>
      <c r="D10" s="11"/>
      <c r="E10" s="11"/>
    </row>
    <row r="11" spans="1:5" ht="15" customHeight="1">
      <c r="A11" s="16">
        <v>4</v>
      </c>
      <c r="B11" s="12" t="s">
        <v>6</v>
      </c>
      <c r="C11" s="11">
        <v>3</v>
      </c>
      <c r="D11" s="11"/>
      <c r="E11" s="11"/>
    </row>
    <row r="12" spans="1:5" ht="15" customHeight="1">
      <c r="A12" s="16">
        <v>5</v>
      </c>
      <c r="B12" s="12" t="s">
        <v>7</v>
      </c>
      <c r="C12" s="11" t="s">
        <v>33</v>
      </c>
      <c r="D12" s="11"/>
      <c r="E12" s="11"/>
    </row>
    <row r="13" spans="1:5" ht="15" customHeight="1" thickBot="1">
      <c r="A13" s="16">
        <v>6</v>
      </c>
      <c r="B13" s="129" t="s">
        <v>75</v>
      </c>
      <c r="C13" s="130"/>
      <c r="D13" s="16" t="s">
        <v>25</v>
      </c>
      <c r="E13" s="11"/>
    </row>
    <row r="14" spans="1:5">
      <c r="A14" s="132">
        <v>7</v>
      </c>
      <c r="B14" s="133" t="s">
        <v>0</v>
      </c>
      <c r="C14" s="10" t="s">
        <v>101</v>
      </c>
      <c r="D14" s="4" t="s">
        <v>18</v>
      </c>
      <c r="E14" s="91"/>
    </row>
    <row r="15" spans="1:5">
      <c r="A15" s="132"/>
      <c r="B15" s="133"/>
      <c r="C15" s="4" t="s">
        <v>19</v>
      </c>
      <c r="D15" s="4" t="s">
        <v>28</v>
      </c>
      <c r="E15" s="91"/>
    </row>
    <row r="16" spans="1:5">
      <c r="A16" s="132"/>
      <c r="B16" s="133"/>
      <c r="C16" s="4" t="s">
        <v>31</v>
      </c>
      <c r="D16" s="4" t="s">
        <v>25</v>
      </c>
      <c r="E16" s="91"/>
    </row>
    <row r="17" spans="1:5">
      <c r="A17" s="132">
        <v>8</v>
      </c>
      <c r="B17" s="133" t="s">
        <v>2</v>
      </c>
      <c r="C17" s="4" t="s">
        <v>34</v>
      </c>
      <c r="D17" s="4" t="s">
        <v>27</v>
      </c>
      <c r="E17" s="91">
        <v>47</v>
      </c>
    </row>
    <row r="18" spans="1:5">
      <c r="A18" s="132"/>
      <c r="B18" s="133"/>
      <c r="C18" s="4" t="s">
        <v>31</v>
      </c>
      <c r="D18" s="4" t="s">
        <v>25</v>
      </c>
      <c r="E18" s="91">
        <f>E17*360</f>
        <v>16920</v>
      </c>
    </row>
    <row r="19" spans="1:5" ht="15" customHeight="1">
      <c r="A19" s="132">
        <v>9</v>
      </c>
      <c r="B19" s="133" t="s">
        <v>1</v>
      </c>
      <c r="C19" s="4" t="s">
        <v>35</v>
      </c>
      <c r="D19" s="4" t="s">
        <v>28</v>
      </c>
      <c r="E19" s="91"/>
    </row>
    <row r="20" spans="1:5">
      <c r="A20" s="132"/>
      <c r="B20" s="133"/>
      <c r="C20" s="4" t="s">
        <v>31</v>
      </c>
      <c r="D20" s="4" t="s">
        <v>25</v>
      </c>
      <c r="E20" s="91"/>
    </row>
    <row r="21" spans="1:5" ht="15" customHeight="1">
      <c r="A21" s="132">
        <v>10</v>
      </c>
      <c r="B21" s="133" t="s">
        <v>36</v>
      </c>
      <c r="C21" s="4" t="s">
        <v>37</v>
      </c>
      <c r="D21" s="4" t="s">
        <v>28</v>
      </c>
      <c r="E21" s="91"/>
    </row>
    <row r="22" spans="1:5">
      <c r="A22" s="132"/>
      <c r="B22" s="133"/>
      <c r="C22" s="4" t="s">
        <v>31</v>
      </c>
      <c r="D22" s="4" t="s">
        <v>25</v>
      </c>
      <c r="E22" s="91"/>
    </row>
    <row r="23" spans="1:5" ht="15" customHeight="1">
      <c r="A23" s="132">
        <v>12</v>
      </c>
      <c r="B23" s="133" t="s">
        <v>9</v>
      </c>
      <c r="C23" s="4" t="s">
        <v>38</v>
      </c>
      <c r="D23" s="4" t="s">
        <v>28</v>
      </c>
      <c r="E23" s="91"/>
    </row>
    <row r="24" spans="1:5">
      <c r="A24" s="132"/>
      <c r="B24" s="133"/>
      <c r="C24" s="4" t="s">
        <v>39</v>
      </c>
      <c r="D24" s="4" t="s">
        <v>28</v>
      </c>
      <c r="E24" s="91"/>
    </row>
    <row r="25" spans="1:5">
      <c r="A25" s="132"/>
      <c r="B25" s="133"/>
      <c r="C25" s="4" t="s">
        <v>40</v>
      </c>
      <c r="D25" s="4" t="s">
        <v>28</v>
      </c>
      <c r="E25" s="91"/>
    </row>
    <row r="26" spans="1:5">
      <c r="A26" s="132"/>
      <c r="B26" s="133"/>
      <c r="C26" s="4" t="s">
        <v>31</v>
      </c>
      <c r="D26" s="4" t="s">
        <v>25</v>
      </c>
      <c r="E26" s="91"/>
    </row>
    <row r="27" spans="1:5" ht="15" customHeight="1">
      <c r="A27" s="132">
        <v>13</v>
      </c>
      <c r="B27" s="133" t="s">
        <v>10</v>
      </c>
      <c r="C27" s="4" t="s">
        <v>29</v>
      </c>
      <c r="D27" s="4" t="s">
        <v>43</v>
      </c>
      <c r="E27" s="91"/>
    </row>
    <row r="28" spans="1:5">
      <c r="A28" s="132"/>
      <c r="B28" s="133"/>
      <c r="C28" s="4" t="s">
        <v>41</v>
      </c>
      <c r="D28" s="4" t="s">
        <v>28</v>
      </c>
      <c r="E28" s="91"/>
    </row>
    <row r="29" spans="1:5">
      <c r="A29" s="132"/>
      <c r="B29" s="133"/>
      <c r="C29" s="4" t="s">
        <v>42</v>
      </c>
      <c r="D29" s="4" t="s">
        <v>27</v>
      </c>
      <c r="E29" s="91">
        <v>8</v>
      </c>
    </row>
    <row r="30" spans="1:5">
      <c r="A30" s="132"/>
      <c r="B30" s="133"/>
      <c r="C30" s="4" t="s">
        <v>31</v>
      </c>
      <c r="D30" s="4" t="s">
        <v>25</v>
      </c>
      <c r="E30" s="91">
        <f>E29*450</f>
        <v>3600</v>
      </c>
    </row>
    <row r="31" spans="1:5" ht="15" customHeight="1">
      <c r="A31" s="132">
        <v>14</v>
      </c>
      <c r="B31" s="133" t="s">
        <v>11</v>
      </c>
      <c r="C31" s="4" t="s">
        <v>45</v>
      </c>
      <c r="D31" s="4" t="s">
        <v>18</v>
      </c>
      <c r="E31" s="91"/>
    </row>
    <row r="32" spans="1:5">
      <c r="A32" s="132"/>
      <c r="B32" s="133"/>
      <c r="C32" s="4" t="s">
        <v>44</v>
      </c>
      <c r="D32" s="4" t="s">
        <v>28</v>
      </c>
      <c r="E32" s="91"/>
    </row>
    <row r="33" spans="1:5">
      <c r="A33" s="132"/>
      <c r="B33" s="133"/>
      <c r="C33" s="4" t="s">
        <v>20</v>
      </c>
      <c r="D33" s="4" t="s">
        <v>25</v>
      </c>
      <c r="E33" s="91"/>
    </row>
    <row r="34" spans="1:5" ht="15" customHeight="1">
      <c r="A34" s="16">
        <v>15</v>
      </c>
      <c r="B34" s="134" t="s">
        <v>26</v>
      </c>
      <c r="C34" s="135"/>
      <c r="D34" s="11" t="s">
        <v>25</v>
      </c>
      <c r="E34" s="91">
        <f>E16+E18+E20+E22+E26+E30+E33</f>
        <v>20520</v>
      </c>
    </row>
    <row r="35" spans="1:5" ht="15" customHeight="1">
      <c r="A35" s="132">
        <v>16</v>
      </c>
      <c r="B35" s="133" t="s">
        <v>12</v>
      </c>
      <c r="C35" s="6" t="s">
        <v>46</v>
      </c>
      <c r="D35" s="6" t="s">
        <v>28</v>
      </c>
      <c r="E35" s="91"/>
    </row>
    <row r="36" spans="1:5">
      <c r="A36" s="132"/>
      <c r="B36" s="133"/>
      <c r="C36" s="6" t="s">
        <v>52</v>
      </c>
      <c r="D36" s="6" t="s">
        <v>28</v>
      </c>
      <c r="E36" s="91"/>
    </row>
    <row r="37" spans="1:5">
      <c r="A37" s="132"/>
      <c r="B37" s="133"/>
      <c r="C37" s="9" t="s">
        <v>51</v>
      </c>
      <c r="D37" s="9" t="s">
        <v>27</v>
      </c>
      <c r="E37" s="91"/>
    </row>
    <row r="38" spans="1:5">
      <c r="A38" s="132"/>
      <c r="B38" s="133"/>
      <c r="C38" s="6" t="s">
        <v>50</v>
      </c>
      <c r="D38" s="6" t="s">
        <v>28</v>
      </c>
      <c r="E38" s="91"/>
    </row>
    <row r="39" spans="1:5">
      <c r="A39" s="132"/>
      <c r="B39" s="133"/>
      <c r="C39" s="6" t="s">
        <v>21</v>
      </c>
      <c r="D39" s="6" t="s">
        <v>28</v>
      </c>
      <c r="E39" s="91"/>
    </row>
    <row r="40" spans="1:5">
      <c r="A40" s="132"/>
      <c r="B40" s="133"/>
      <c r="C40" s="6" t="s">
        <v>49</v>
      </c>
      <c r="D40" s="6" t="s">
        <v>28</v>
      </c>
      <c r="E40" s="91"/>
    </row>
    <row r="41" spans="1:5">
      <c r="A41" s="132"/>
      <c r="B41" s="133"/>
      <c r="C41" s="4" t="s">
        <v>48</v>
      </c>
      <c r="D41" s="4" t="s">
        <v>27</v>
      </c>
      <c r="E41" s="91"/>
    </row>
    <row r="42" spans="1:5">
      <c r="A42" s="132"/>
      <c r="B42" s="133"/>
      <c r="C42" s="4" t="s">
        <v>47</v>
      </c>
      <c r="D42" s="4" t="s">
        <v>27</v>
      </c>
      <c r="E42" s="91"/>
    </row>
    <row r="43" spans="1:5">
      <c r="A43" s="132"/>
      <c r="B43" s="133"/>
      <c r="C43" s="4" t="s">
        <v>31</v>
      </c>
      <c r="D43" s="4" t="s">
        <v>25</v>
      </c>
      <c r="E43" s="91">
        <v>14695</v>
      </c>
    </row>
    <row r="44" spans="1:5">
      <c r="A44" s="132">
        <v>17</v>
      </c>
      <c r="B44" s="133" t="s">
        <v>13</v>
      </c>
      <c r="C44" s="4" t="s">
        <v>22</v>
      </c>
      <c r="D44" s="4" t="s">
        <v>28</v>
      </c>
      <c r="E44" s="91"/>
    </row>
    <row r="45" spans="1:5">
      <c r="A45" s="132"/>
      <c r="B45" s="133"/>
      <c r="C45" s="100" t="s">
        <v>131</v>
      </c>
      <c r="D45" s="6" t="s">
        <v>28</v>
      </c>
      <c r="E45" s="101">
        <v>1</v>
      </c>
    </row>
    <row r="46" spans="1:5">
      <c r="A46" s="132"/>
      <c r="B46" s="133"/>
      <c r="C46" s="4" t="s">
        <v>48</v>
      </c>
      <c r="D46" s="4" t="s">
        <v>27</v>
      </c>
      <c r="E46" s="91"/>
    </row>
    <row r="47" spans="1:5">
      <c r="A47" s="132"/>
      <c r="B47" s="133"/>
      <c r="C47" s="4" t="s">
        <v>31</v>
      </c>
      <c r="D47" s="4" t="s">
        <v>25</v>
      </c>
      <c r="E47" s="91">
        <v>42467</v>
      </c>
    </row>
    <row r="48" spans="1:5">
      <c r="A48" s="132">
        <v>18</v>
      </c>
      <c r="B48" s="133" t="s">
        <v>14</v>
      </c>
      <c r="C48" s="4" t="s">
        <v>53</v>
      </c>
      <c r="D48" s="4" t="s">
        <v>28</v>
      </c>
      <c r="E48" s="91"/>
    </row>
    <row r="49" spans="1:5">
      <c r="A49" s="132"/>
      <c r="B49" s="133"/>
      <c r="C49" s="10" t="s">
        <v>54</v>
      </c>
      <c r="D49" s="10" t="s">
        <v>27</v>
      </c>
      <c r="E49" s="91"/>
    </row>
    <row r="50" spans="1:5">
      <c r="A50" s="132"/>
      <c r="B50" s="133"/>
      <c r="C50" s="4" t="s">
        <v>31</v>
      </c>
      <c r="D50" s="4" t="s">
        <v>25</v>
      </c>
      <c r="E50" s="91">
        <v>7494</v>
      </c>
    </row>
    <row r="51" spans="1:5" ht="15" customHeight="1">
      <c r="A51" s="132">
        <v>19</v>
      </c>
      <c r="B51" s="133" t="s">
        <v>15</v>
      </c>
      <c r="C51" s="10" t="s">
        <v>55</v>
      </c>
      <c r="D51" s="10" t="s">
        <v>28</v>
      </c>
      <c r="E51" s="91"/>
    </row>
    <row r="52" spans="1:5">
      <c r="A52" s="132"/>
      <c r="B52" s="133"/>
      <c r="C52" s="10" t="s">
        <v>54</v>
      </c>
      <c r="D52" s="10" t="s">
        <v>27</v>
      </c>
      <c r="E52" s="91">
        <v>12</v>
      </c>
    </row>
    <row r="53" spans="1:5">
      <c r="A53" s="132"/>
      <c r="B53" s="133"/>
      <c r="C53" s="4" t="s">
        <v>31</v>
      </c>
      <c r="D53" s="4" t="s">
        <v>25</v>
      </c>
      <c r="E53" s="91">
        <f>E52*1100</f>
        <v>13200</v>
      </c>
    </row>
    <row r="54" spans="1:5" ht="27" customHeight="1">
      <c r="A54" s="21"/>
      <c r="B54" s="118" t="s">
        <v>57</v>
      </c>
      <c r="C54" s="119"/>
      <c r="D54" s="26" t="s">
        <v>25</v>
      </c>
      <c r="E54" s="91">
        <f>E58*0.1</f>
        <v>16491.2</v>
      </c>
    </row>
    <row r="55" spans="1:5" ht="15" customHeight="1">
      <c r="A55" s="16">
        <v>20</v>
      </c>
      <c r="B55" s="138" t="s">
        <v>16</v>
      </c>
      <c r="C55" s="139"/>
      <c r="D55" s="4" t="s">
        <v>25</v>
      </c>
      <c r="E55" s="91">
        <v>50045</v>
      </c>
    </row>
    <row r="56" spans="1:5" ht="15" customHeight="1">
      <c r="A56" s="16">
        <v>21</v>
      </c>
      <c r="B56" s="140" t="s">
        <v>17</v>
      </c>
      <c r="C56" s="141"/>
      <c r="D56" s="3" t="s">
        <v>25</v>
      </c>
      <c r="E56" s="91">
        <f>E55+E54+E53+E50+E47+E43</f>
        <v>144392.20000000001</v>
      </c>
    </row>
    <row r="57" spans="1:5" ht="15" customHeight="1">
      <c r="A57" s="16">
        <v>22</v>
      </c>
      <c r="B57" s="120" t="s">
        <v>71</v>
      </c>
      <c r="C57" s="121"/>
      <c r="D57" s="3" t="s">
        <v>25</v>
      </c>
      <c r="E57" s="91">
        <f>E56+E34</f>
        <v>164912.20000000001</v>
      </c>
    </row>
    <row r="58" spans="1:5" ht="15" customHeight="1">
      <c r="A58" s="16">
        <v>23</v>
      </c>
      <c r="B58" s="118" t="s">
        <v>79</v>
      </c>
      <c r="C58" s="119"/>
      <c r="D58" s="3" t="s">
        <v>25</v>
      </c>
      <c r="E58" s="91">
        <v>164912</v>
      </c>
    </row>
    <row r="59" spans="1:5">
      <c r="B59" s="155" t="s">
        <v>114</v>
      </c>
      <c r="C59" s="155"/>
      <c r="D59" s="55"/>
      <c r="E59" s="58"/>
    </row>
    <row r="60" spans="1:5">
      <c r="B60" s="42" t="s">
        <v>115</v>
      </c>
      <c r="C60" s="49"/>
      <c r="D60" s="150" t="s">
        <v>117</v>
      </c>
      <c r="E60" s="150"/>
    </row>
    <row r="61" spans="1:5">
      <c r="B61" s="42" t="s">
        <v>116</v>
      </c>
      <c r="C61" s="49"/>
      <c r="D61" s="150" t="s">
        <v>118</v>
      </c>
      <c r="E61" s="150"/>
    </row>
    <row r="62" spans="1:5">
      <c r="B62" s="42" t="s">
        <v>60</v>
      </c>
      <c r="C62" s="42"/>
      <c r="D62" s="55"/>
      <c r="E62" s="24"/>
    </row>
    <row r="63" spans="1:5">
      <c r="B63" s="115" t="s">
        <v>61</v>
      </c>
      <c r="C63" s="115"/>
      <c r="D63" s="56"/>
      <c r="E63" s="24"/>
    </row>
    <row r="64" spans="1:5">
      <c r="B64" s="57" t="s">
        <v>62</v>
      </c>
      <c r="C64" s="44"/>
      <c r="D64" s="56"/>
      <c r="E64" s="24"/>
    </row>
    <row r="65" spans="2:5">
      <c r="B65" s="95" t="s">
        <v>62</v>
      </c>
      <c r="C65" s="44"/>
      <c r="D65" s="56"/>
      <c r="E65" s="24"/>
    </row>
    <row r="66" spans="2:5">
      <c r="B66" s="95" t="s">
        <v>63</v>
      </c>
      <c r="C66" s="44"/>
      <c r="D66" s="56"/>
      <c r="E66" s="24"/>
    </row>
  </sheetData>
  <mergeCells count="39">
    <mergeCell ref="B63:C63"/>
    <mergeCell ref="D60:E60"/>
    <mergeCell ref="B59:C59"/>
    <mergeCell ref="D61:E61"/>
    <mergeCell ref="C1:E1"/>
    <mergeCell ref="C2:E2"/>
    <mergeCell ref="C3:E3"/>
    <mergeCell ref="C4:E4"/>
    <mergeCell ref="A6:E6"/>
    <mergeCell ref="B34:C34"/>
    <mergeCell ref="B54:C54"/>
    <mergeCell ref="B55:C55"/>
    <mergeCell ref="B56:C56"/>
    <mergeCell ref="B57:C57"/>
    <mergeCell ref="B58:C58"/>
    <mergeCell ref="A44:A47"/>
    <mergeCell ref="B44:B47"/>
    <mergeCell ref="A48:A50"/>
    <mergeCell ref="B48:B50"/>
    <mergeCell ref="A51:A53"/>
    <mergeCell ref="B51:B53"/>
    <mergeCell ref="A19:A20"/>
    <mergeCell ref="B19:B20"/>
    <mergeCell ref="A21:A22"/>
    <mergeCell ref="B21:B22"/>
    <mergeCell ref="A23:A26"/>
    <mergeCell ref="B23:B26"/>
    <mergeCell ref="B7:C7"/>
    <mergeCell ref="B13:C13"/>
    <mergeCell ref="A14:A16"/>
    <mergeCell ref="B14:B16"/>
    <mergeCell ref="A17:A18"/>
    <mergeCell ref="B17:B18"/>
    <mergeCell ref="A27:A30"/>
    <mergeCell ref="B27:B30"/>
    <mergeCell ref="A31:A33"/>
    <mergeCell ref="B31:B33"/>
    <mergeCell ref="A35:A43"/>
    <mergeCell ref="B35:B4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5"/>
  <sheetViews>
    <sheetView workbookViewId="0">
      <selection activeCell="B12" sqref="B12:C12"/>
    </sheetView>
  </sheetViews>
  <sheetFormatPr defaultRowHeight="15"/>
  <cols>
    <col min="1" max="1" width="6.42578125" style="17" bestFit="1" customWidth="1"/>
    <col min="2" max="2" width="32.5703125" style="13" customWidth="1"/>
    <col min="3" max="3" width="23.85546875" style="8" customWidth="1"/>
    <col min="4" max="4" width="8" style="8" customWidth="1"/>
    <col min="5" max="5" width="12" style="8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>
      <c r="A5" s="149" t="s">
        <v>98</v>
      </c>
      <c r="B5" s="149"/>
      <c r="C5" s="149"/>
      <c r="D5" s="149"/>
      <c r="E5" s="1"/>
    </row>
    <row r="6" spans="1:5" s="94" customFormat="1" ht="12">
      <c r="A6" s="92" t="s">
        <v>3</v>
      </c>
      <c r="B6" s="156" t="s">
        <v>56</v>
      </c>
      <c r="C6" s="157"/>
      <c r="D6" s="93" t="s">
        <v>30</v>
      </c>
      <c r="E6" s="93" t="s">
        <v>74</v>
      </c>
    </row>
    <row r="7" spans="1:5">
      <c r="A7" s="75">
        <v>1</v>
      </c>
      <c r="B7" s="77" t="s">
        <v>4</v>
      </c>
      <c r="C7" s="7" t="s">
        <v>23</v>
      </c>
      <c r="D7" s="7"/>
      <c r="E7" s="11"/>
    </row>
    <row r="8" spans="1:5">
      <c r="A8" s="75">
        <v>2</v>
      </c>
      <c r="B8" s="77" t="s">
        <v>5</v>
      </c>
      <c r="C8" s="11">
        <v>17</v>
      </c>
      <c r="D8" s="11"/>
      <c r="E8" s="11"/>
    </row>
    <row r="9" spans="1:5">
      <c r="A9" s="75">
        <v>3</v>
      </c>
      <c r="B9" s="77" t="s">
        <v>32</v>
      </c>
      <c r="C9" s="11">
        <v>9</v>
      </c>
      <c r="D9" s="11"/>
      <c r="E9" s="11"/>
    </row>
    <row r="10" spans="1:5" ht="15" customHeight="1">
      <c r="A10" s="75">
        <v>4</v>
      </c>
      <c r="B10" s="77" t="s">
        <v>6</v>
      </c>
      <c r="C10" s="11">
        <v>2</v>
      </c>
      <c r="D10" s="11"/>
      <c r="E10" s="11"/>
    </row>
    <row r="11" spans="1:5" ht="15" customHeight="1">
      <c r="A11" s="75">
        <v>5</v>
      </c>
      <c r="B11" s="77" t="s">
        <v>7</v>
      </c>
      <c r="C11" s="11" t="s">
        <v>33</v>
      </c>
      <c r="D11" s="11"/>
      <c r="E11" s="11"/>
    </row>
    <row r="12" spans="1:5" ht="15" customHeight="1" thickBot="1">
      <c r="A12" s="75">
        <v>6</v>
      </c>
      <c r="B12" s="129" t="s">
        <v>75</v>
      </c>
      <c r="C12" s="130"/>
      <c r="D12" s="75" t="s">
        <v>25</v>
      </c>
      <c r="E12" s="11"/>
    </row>
    <row r="13" spans="1:5">
      <c r="A13" s="132">
        <v>7</v>
      </c>
      <c r="B13" s="133" t="s">
        <v>0</v>
      </c>
      <c r="C13" s="4" t="s">
        <v>101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34</v>
      </c>
      <c r="D16" s="4" t="s">
        <v>27</v>
      </c>
      <c r="E16" s="91">
        <v>291</v>
      </c>
    </row>
    <row r="17" spans="1:5">
      <c r="A17" s="132"/>
      <c r="B17" s="133"/>
      <c r="C17" s="4" t="s">
        <v>31</v>
      </c>
      <c r="D17" s="4" t="s">
        <v>25</v>
      </c>
      <c r="E17" s="91">
        <f>E16*360</f>
        <v>104760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137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/>
    </row>
    <row r="25" spans="1:5">
      <c r="A25" s="132"/>
      <c r="B25" s="133"/>
      <c r="C25" s="4" t="s">
        <v>31</v>
      </c>
      <c r="D25" s="4" t="s">
        <v>25</v>
      </c>
      <c r="E25" s="91"/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/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/>
    </row>
    <row r="30" spans="1:5" ht="15" customHeight="1">
      <c r="A30" s="132">
        <v>14</v>
      </c>
      <c r="B30" s="133" t="s">
        <v>138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139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/>
    </row>
    <row r="33" spans="1:5" ht="15" customHeight="1">
      <c r="A33" s="75">
        <v>15</v>
      </c>
      <c r="B33" s="134" t="s">
        <v>26</v>
      </c>
      <c r="C33" s="135"/>
      <c r="D33" s="11" t="s">
        <v>25</v>
      </c>
      <c r="E33" s="91">
        <f>E15+E17+E19+E21+E25+E29+E32</f>
        <v>104760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68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>
        <v>30</v>
      </c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>
        <v>36000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100" t="s">
        <v>131</v>
      </c>
      <c r="D44" s="6" t="s">
        <v>28</v>
      </c>
      <c r="E44" s="91"/>
    </row>
    <row r="45" spans="1:5">
      <c r="A45" s="132"/>
      <c r="B45" s="133"/>
      <c r="C45" s="4" t="s">
        <v>48</v>
      </c>
      <c r="D45" s="4" t="s">
        <v>27</v>
      </c>
      <c r="E45" s="91"/>
    </row>
    <row r="46" spans="1:5">
      <c r="A46" s="132"/>
      <c r="B46" s="133"/>
      <c r="C46" s="4" t="s">
        <v>31</v>
      </c>
      <c r="D46" s="4" t="s">
        <v>25</v>
      </c>
      <c r="E46" s="91"/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/>
    </row>
    <row r="52" spans="1:5">
      <c r="A52" s="132"/>
      <c r="B52" s="133"/>
      <c r="C52" s="4" t="s">
        <v>31</v>
      </c>
      <c r="D52" s="4" t="s">
        <v>25</v>
      </c>
      <c r="E52" s="91"/>
    </row>
    <row r="53" spans="1:5" ht="38.25" customHeight="1">
      <c r="A53" s="75"/>
      <c r="B53" s="118" t="s">
        <v>57</v>
      </c>
      <c r="C53" s="119"/>
      <c r="D53" s="26" t="s">
        <v>25</v>
      </c>
      <c r="E53" s="91">
        <f>E57*0.1</f>
        <v>13055.400000000001</v>
      </c>
    </row>
    <row r="54" spans="1:5" ht="15" customHeight="1">
      <c r="A54" s="75">
        <v>20</v>
      </c>
      <c r="B54" s="138" t="s">
        <v>16</v>
      </c>
      <c r="C54" s="139"/>
      <c r="D54" s="4" t="s">
        <v>25</v>
      </c>
      <c r="E54" s="91">
        <f>E57*0.25</f>
        <v>32638.5</v>
      </c>
    </row>
    <row r="55" spans="1:5" ht="15" customHeight="1">
      <c r="A55" s="75">
        <v>21</v>
      </c>
      <c r="B55" s="140" t="s">
        <v>17</v>
      </c>
      <c r="C55" s="141"/>
      <c r="D55" s="74" t="s">
        <v>25</v>
      </c>
      <c r="E55" s="91">
        <f>E54+E53+E52+E49+E46+E42</f>
        <v>81693.899999999994</v>
      </c>
    </row>
    <row r="56" spans="1:5" ht="15" customHeight="1">
      <c r="A56" s="75">
        <v>22</v>
      </c>
      <c r="B56" s="120" t="s">
        <v>71</v>
      </c>
      <c r="C56" s="121"/>
      <c r="D56" s="74" t="s">
        <v>25</v>
      </c>
      <c r="E56" s="91">
        <f>E55+E33</f>
        <v>186453.9</v>
      </c>
    </row>
    <row r="57" spans="1:5" ht="15" customHeight="1">
      <c r="A57" s="75">
        <v>23</v>
      </c>
      <c r="B57" s="118" t="s">
        <v>79</v>
      </c>
      <c r="C57" s="119"/>
      <c r="D57" s="74" t="s">
        <v>25</v>
      </c>
      <c r="E57" s="91">
        <v>130554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55"/>
      <c r="E61" s="24"/>
    </row>
    <row r="62" spans="1:5">
      <c r="B62" s="115" t="s">
        <v>61</v>
      </c>
      <c r="C62" s="115"/>
      <c r="D62" s="56"/>
      <c r="E62" s="24"/>
    </row>
    <row r="63" spans="1:5">
      <c r="B63" s="57" t="s">
        <v>62</v>
      </c>
      <c r="C63" s="44"/>
      <c r="D63" s="56"/>
      <c r="E63" s="24"/>
    </row>
    <row r="64" spans="1:5">
      <c r="B64" s="95" t="s">
        <v>62</v>
      </c>
      <c r="C64" s="44"/>
      <c r="D64" s="56"/>
      <c r="E64" s="24"/>
    </row>
    <row r="65" spans="2:5">
      <c r="B65" s="95" t="s">
        <v>63</v>
      </c>
      <c r="C65" s="44"/>
      <c r="D65" s="56"/>
      <c r="E65" s="24"/>
    </row>
  </sheetData>
  <mergeCells count="39">
    <mergeCell ref="D59:E59"/>
    <mergeCell ref="D60:E60"/>
    <mergeCell ref="B62:C62"/>
    <mergeCell ref="C1:E1"/>
    <mergeCell ref="C2:E2"/>
    <mergeCell ref="C3:E3"/>
    <mergeCell ref="C4:E4"/>
    <mergeCell ref="B58:C58"/>
    <mergeCell ref="B53:C53"/>
    <mergeCell ref="B54:C54"/>
    <mergeCell ref="B55:C55"/>
    <mergeCell ref="B56:C56"/>
    <mergeCell ref="B57:C57"/>
    <mergeCell ref="A43:A46"/>
    <mergeCell ref="B43:B46"/>
    <mergeCell ref="A47:A49"/>
    <mergeCell ref="B47:B49"/>
    <mergeCell ref="A50:A52"/>
    <mergeCell ref="B50:B52"/>
    <mergeCell ref="A34:A42"/>
    <mergeCell ref="B34:B42"/>
    <mergeCell ref="A18:A19"/>
    <mergeCell ref="B18:B19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16:A17"/>
    <mergeCell ref="B16:B17"/>
    <mergeCell ref="A5:D5"/>
    <mergeCell ref="B6:C6"/>
    <mergeCell ref="B12:C12"/>
    <mergeCell ref="A13:A15"/>
    <mergeCell ref="B13:B1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65"/>
  <sheetViews>
    <sheetView workbookViewId="0">
      <selection activeCell="B56" sqref="B56:C57"/>
    </sheetView>
  </sheetViews>
  <sheetFormatPr defaultRowHeight="15"/>
  <cols>
    <col min="1" max="1" width="6.42578125" style="17" bestFit="1" customWidth="1"/>
    <col min="2" max="2" width="32.5703125" style="13" customWidth="1"/>
    <col min="3" max="3" width="23.85546875" style="8" customWidth="1"/>
    <col min="4" max="4" width="9.140625" style="8" customWidth="1"/>
    <col min="5" max="5" width="13.42578125" customWidth="1"/>
  </cols>
  <sheetData>
    <row r="1" spans="1:5">
      <c r="C1" s="136" t="s">
        <v>110</v>
      </c>
      <c r="D1" s="136"/>
      <c r="E1" s="136"/>
    </row>
    <row r="2" spans="1:5">
      <c r="C2" s="136" t="s">
        <v>111</v>
      </c>
      <c r="D2" s="136"/>
      <c r="E2" s="136"/>
    </row>
    <row r="3" spans="1:5">
      <c r="C3" s="136" t="s">
        <v>112</v>
      </c>
      <c r="D3" s="136"/>
      <c r="E3" s="136"/>
    </row>
    <row r="4" spans="1:5">
      <c r="C4" s="136" t="s">
        <v>113</v>
      </c>
      <c r="D4" s="136"/>
      <c r="E4" s="136"/>
    </row>
    <row r="5" spans="1:5" s="2" customFormat="1" ht="24" customHeight="1">
      <c r="A5" s="160" t="s">
        <v>109</v>
      </c>
      <c r="B5" s="160"/>
      <c r="C5" s="160"/>
      <c r="D5" s="160"/>
      <c r="E5" s="160"/>
    </row>
    <row r="6" spans="1:5" s="5" customFormat="1" ht="12.75">
      <c r="A6" s="51" t="s">
        <v>3</v>
      </c>
      <c r="B6" s="151" t="s">
        <v>56</v>
      </c>
      <c r="C6" s="159"/>
      <c r="D6" s="72" t="s">
        <v>30</v>
      </c>
      <c r="E6" s="84" t="s">
        <v>74</v>
      </c>
    </row>
    <row r="7" spans="1:5">
      <c r="A7" s="16">
        <v>1</v>
      </c>
      <c r="B7" s="12" t="s">
        <v>4</v>
      </c>
      <c r="C7" s="7" t="s">
        <v>23</v>
      </c>
      <c r="D7" s="7"/>
      <c r="E7" s="14"/>
    </row>
    <row r="8" spans="1:5">
      <c r="A8" s="16">
        <v>2</v>
      </c>
      <c r="B8" s="12" t="s">
        <v>5</v>
      </c>
      <c r="C8" s="11">
        <v>19</v>
      </c>
      <c r="D8" s="11"/>
      <c r="E8" s="14"/>
    </row>
    <row r="9" spans="1:5">
      <c r="A9" s="16">
        <v>3</v>
      </c>
      <c r="B9" s="12" t="s">
        <v>32</v>
      </c>
      <c r="C9" s="11">
        <v>9</v>
      </c>
      <c r="D9" s="11"/>
      <c r="E9" s="14"/>
    </row>
    <row r="10" spans="1:5" ht="15" customHeight="1">
      <c r="A10" s="16">
        <v>4</v>
      </c>
      <c r="B10" s="12" t="s">
        <v>6</v>
      </c>
      <c r="C10" s="11">
        <v>2</v>
      </c>
      <c r="D10" s="11"/>
      <c r="E10" s="14"/>
    </row>
    <row r="11" spans="1:5" ht="15" customHeight="1">
      <c r="A11" s="16">
        <v>5</v>
      </c>
      <c r="B11" s="12" t="s">
        <v>7</v>
      </c>
      <c r="C11" s="11" t="s">
        <v>33</v>
      </c>
      <c r="D11" s="11"/>
      <c r="E11" s="14"/>
    </row>
    <row r="12" spans="1:5">
      <c r="A12" s="16">
        <v>6</v>
      </c>
      <c r="B12" s="158" t="s">
        <v>75</v>
      </c>
      <c r="C12" s="158"/>
      <c r="D12" s="16" t="s">
        <v>25</v>
      </c>
      <c r="E12" s="14"/>
    </row>
    <row r="13" spans="1:5">
      <c r="A13" s="132">
        <v>7</v>
      </c>
      <c r="B13" s="133" t="s">
        <v>0</v>
      </c>
      <c r="C13" s="10" t="s">
        <v>101</v>
      </c>
      <c r="D13" s="4" t="s">
        <v>18</v>
      </c>
      <c r="E13" s="91"/>
    </row>
    <row r="14" spans="1:5">
      <c r="A14" s="132"/>
      <c r="B14" s="133"/>
      <c r="C14" s="4" t="s">
        <v>19</v>
      </c>
      <c r="D14" s="4" t="s">
        <v>28</v>
      </c>
      <c r="E14" s="91"/>
    </row>
    <row r="15" spans="1:5">
      <c r="A15" s="132"/>
      <c r="B15" s="133"/>
      <c r="C15" s="4" t="s">
        <v>31</v>
      </c>
      <c r="D15" s="4" t="s">
        <v>25</v>
      </c>
      <c r="E15" s="91"/>
    </row>
    <row r="16" spans="1:5">
      <c r="A16" s="132">
        <v>8</v>
      </c>
      <c r="B16" s="133" t="s">
        <v>2</v>
      </c>
      <c r="C16" s="4" t="s">
        <v>120</v>
      </c>
      <c r="D16" s="4" t="s">
        <v>27</v>
      </c>
      <c r="E16" s="91" t="s">
        <v>121</v>
      </c>
    </row>
    <row r="17" spans="1:5">
      <c r="A17" s="132"/>
      <c r="B17" s="133"/>
      <c r="C17" s="4" t="s">
        <v>31</v>
      </c>
      <c r="D17" s="4" t="s">
        <v>25</v>
      </c>
      <c r="E17" s="91">
        <f>23*360+48000</f>
        <v>56280</v>
      </c>
    </row>
    <row r="18" spans="1:5" ht="15" customHeight="1">
      <c r="A18" s="132">
        <v>9</v>
      </c>
      <c r="B18" s="133" t="s">
        <v>1</v>
      </c>
      <c r="C18" s="4" t="s">
        <v>35</v>
      </c>
      <c r="D18" s="4" t="s">
        <v>28</v>
      </c>
      <c r="E18" s="91"/>
    </row>
    <row r="19" spans="1:5">
      <c r="A19" s="132"/>
      <c r="B19" s="133"/>
      <c r="C19" s="4" t="s">
        <v>31</v>
      </c>
      <c r="D19" s="4" t="s">
        <v>25</v>
      </c>
      <c r="E19" s="91"/>
    </row>
    <row r="20" spans="1:5" ht="15" customHeight="1">
      <c r="A20" s="132">
        <v>10</v>
      </c>
      <c r="B20" s="133" t="s">
        <v>36</v>
      </c>
      <c r="C20" s="4" t="s">
        <v>37</v>
      </c>
      <c r="D20" s="4" t="s">
        <v>28</v>
      </c>
      <c r="E20" s="91"/>
    </row>
    <row r="21" spans="1:5">
      <c r="A21" s="132"/>
      <c r="B21" s="133"/>
      <c r="C21" s="4" t="s">
        <v>31</v>
      </c>
      <c r="D21" s="4" t="s">
        <v>25</v>
      </c>
      <c r="E21" s="91"/>
    </row>
    <row r="22" spans="1:5" ht="15" customHeight="1">
      <c r="A22" s="132">
        <v>12</v>
      </c>
      <c r="B22" s="133" t="s">
        <v>9</v>
      </c>
      <c r="C22" s="4" t="s">
        <v>38</v>
      </c>
      <c r="D22" s="4" t="s">
        <v>28</v>
      </c>
      <c r="E22" s="91"/>
    </row>
    <row r="23" spans="1:5">
      <c r="A23" s="132"/>
      <c r="B23" s="133"/>
      <c r="C23" s="4" t="s">
        <v>39</v>
      </c>
      <c r="D23" s="4" t="s">
        <v>28</v>
      </c>
      <c r="E23" s="91"/>
    </row>
    <row r="24" spans="1:5">
      <c r="A24" s="132"/>
      <c r="B24" s="133"/>
      <c r="C24" s="4" t="s">
        <v>40</v>
      </c>
      <c r="D24" s="4" t="s">
        <v>28</v>
      </c>
      <c r="E24" s="91"/>
    </row>
    <row r="25" spans="1:5">
      <c r="A25" s="132"/>
      <c r="B25" s="133"/>
      <c r="C25" s="4" t="s">
        <v>31</v>
      </c>
      <c r="D25" s="4" t="s">
        <v>25</v>
      </c>
      <c r="E25" s="91"/>
    </row>
    <row r="26" spans="1:5" ht="15" customHeight="1">
      <c r="A26" s="132">
        <v>13</v>
      </c>
      <c r="B26" s="133" t="s">
        <v>10</v>
      </c>
      <c r="C26" s="4" t="s">
        <v>29</v>
      </c>
      <c r="D26" s="4" t="s">
        <v>43</v>
      </c>
      <c r="E26" s="91">
        <v>1</v>
      </c>
    </row>
    <row r="27" spans="1:5">
      <c r="A27" s="132"/>
      <c r="B27" s="133"/>
      <c r="C27" s="4" t="s">
        <v>41</v>
      </c>
      <c r="D27" s="4" t="s">
        <v>28</v>
      </c>
      <c r="E27" s="91"/>
    </row>
    <row r="28" spans="1:5">
      <c r="A28" s="132"/>
      <c r="B28" s="133"/>
      <c r="C28" s="4" t="s">
        <v>42</v>
      </c>
      <c r="D28" s="4" t="s">
        <v>27</v>
      </c>
      <c r="E28" s="91"/>
    </row>
    <row r="29" spans="1:5">
      <c r="A29" s="132"/>
      <c r="B29" s="133"/>
      <c r="C29" s="4" t="s">
        <v>31</v>
      </c>
      <c r="D29" s="4" t="s">
        <v>25</v>
      </c>
      <c r="E29" s="91">
        <v>85000</v>
      </c>
    </row>
    <row r="30" spans="1:5" ht="15" customHeight="1">
      <c r="A30" s="132">
        <v>14</v>
      </c>
      <c r="B30" s="133" t="s">
        <v>11</v>
      </c>
      <c r="C30" s="4" t="s">
        <v>45</v>
      </c>
      <c r="D30" s="4" t="s">
        <v>18</v>
      </c>
      <c r="E30" s="91"/>
    </row>
    <row r="31" spans="1:5">
      <c r="A31" s="132"/>
      <c r="B31" s="133"/>
      <c r="C31" s="4" t="s">
        <v>44</v>
      </c>
      <c r="D31" s="4" t="s">
        <v>28</v>
      </c>
      <c r="E31" s="91"/>
    </row>
    <row r="32" spans="1:5">
      <c r="A32" s="132"/>
      <c r="B32" s="133"/>
      <c r="C32" s="4" t="s">
        <v>20</v>
      </c>
      <c r="D32" s="4" t="s">
        <v>25</v>
      </c>
      <c r="E32" s="91">
        <f>E30*400</f>
        <v>0</v>
      </c>
    </row>
    <row r="33" spans="1:5" ht="15" customHeight="1">
      <c r="A33" s="16">
        <v>15</v>
      </c>
      <c r="B33" s="134" t="s">
        <v>26</v>
      </c>
      <c r="C33" s="135"/>
      <c r="D33" s="11" t="s">
        <v>25</v>
      </c>
      <c r="E33" s="91">
        <f>E32+E29+E25+E21+E17+E15</f>
        <v>141280</v>
      </c>
    </row>
    <row r="34" spans="1:5" ht="15" customHeight="1">
      <c r="A34" s="132">
        <v>16</v>
      </c>
      <c r="B34" s="133" t="s">
        <v>12</v>
      </c>
      <c r="C34" s="6" t="s">
        <v>46</v>
      </c>
      <c r="D34" s="6" t="s">
        <v>28</v>
      </c>
      <c r="E34" s="91"/>
    </row>
    <row r="35" spans="1:5">
      <c r="A35" s="132"/>
      <c r="B35" s="133"/>
      <c r="C35" s="6" t="s">
        <v>68</v>
      </c>
      <c r="D35" s="6" t="s">
        <v>28</v>
      </c>
      <c r="E35" s="91"/>
    </row>
    <row r="36" spans="1:5">
      <c r="A36" s="132"/>
      <c r="B36" s="133"/>
      <c r="C36" s="9" t="s">
        <v>51</v>
      </c>
      <c r="D36" s="9" t="s">
        <v>27</v>
      </c>
      <c r="E36" s="91">
        <v>30</v>
      </c>
    </row>
    <row r="37" spans="1:5">
      <c r="A37" s="132"/>
      <c r="B37" s="133"/>
      <c r="C37" s="6" t="s">
        <v>50</v>
      </c>
      <c r="D37" s="6" t="s">
        <v>28</v>
      </c>
      <c r="E37" s="91"/>
    </row>
    <row r="38" spans="1:5">
      <c r="A38" s="132"/>
      <c r="B38" s="133"/>
      <c r="C38" s="6" t="s">
        <v>21</v>
      </c>
      <c r="D38" s="6" t="s">
        <v>28</v>
      </c>
      <c r="E38" s="91"/>
    </row>
    <row r="39" spans="1:5">
      <c r="A39" s="132"/>
      <c r="B39" s="133"/>
      <c r="C39" s="6" t="s">
        <v>49</v>
      </c>
      <c r="D39" s="6" t="s">
        <v>28</v>
      </c>
      <c r="E39" s="91"/>
    </row>
    <row r="40" spans="1:5">
      <c r="A40" s="132"/>
      <c r="B40" s="133"/>
      <c r="C40" s="4" t="s">
        <v>48</v>
      </c>
      <c r="D40" s="4" t="s">
        <v>27</v>
      </c>
      <c r="E40" s="91"/>
    </row>
    <row r="41" spans="1:5">
      <c r="A41" s="132"/>
      <c r="B41" s="133"/>
      <c r="C41" s="4" t="s">
        <v>47</v>
      </c>
      <c r="D41" s="4" t="s">
        <v>27</v>
      </c>
      <c r="E41" s="91"/>
    </row>
    <row r="42" spans="1:5">
      <c r="A42" s="132"/>
      <c r="B42" s="133"/>
      <c r="C42" s="4" t="s">
        <v>31</v>
      </c>
      <c r="D42" s="4" t="s">
        <v>25</v>
      </c>
      <c r="E42" s="91">
        <f>36000</f>
        <v>36000</v>
      </c>
    </row>
    <row r="43" spans="1:5">
      <c r="A43" s="132">
        <v>17</v>
      </c>
      <c r="B43" s="133" t="s">
        <v>13</v>
      </c>
      <c r="C43" s="4" t="s">
        <v>22</v>
      </c>
      <c r="D43" s="4" t="s">
        <v>28</v>
      </c>
      <c r="E43" s="91"/>
    </row>
    <row r="44" spans="1:5">
      <c r="A44" s="132"/>
      <c r="B44" s="133"/>
      <c r="C44" s="6" t="s">
        <v>131</v>
      </c>
      <c r="D44" s="6" t="s">
        <v>28</v>
      </c>
      <c r="E44" s="91"/>
    </row>
    <row r="45" spans="1:5">
      <c r="A45" s="132"/>
      <c r="B45" s="133"/>
      <c r="C45" s="4" t="s">
        <v>76</v>
      </c>
      <c r="D45" s="4" t="s">
        <v>27</v>
      </c>
      <c r="E45" s="91">
        <v>50</v>
      </c>
    </row>
    <row r="46" spans="1:5">
      <c r="A46" s="132"/>
      <c r="B46" s="133"/>
      <c r="C46" s="4" t="s">
        <v>31</v>
      </c>
      <c r="D46" s="4" t="s">
        <v>25</v>
      </c>
      <c r="E46" s="91">
        <f>850*E45</f>
        <v>42500</v>
      </c>
    </row>
    <row r="47" spans="1:5">
      <c r="A47" s="132">
        <v>18</v>
      </c>
      <c r="B47" s="133" t="s">
        <v>14</v>
      </c>
      <c r="C47" s="4" t="s">
        <v>53</v>
      </c>
      <c r="D47" s="4" t="s">
        <v>28</v>
      </c>
      <c r="E47" s="91"/>
    </row>
    <row r="48" spans="1:5">
      <c r="A48" s="132"/>
      <c r="B48" s="133"/>
      <c r="C48" s="10" t="s">
        <v>54</v>
      </c>
      <c r="D48" s="10" t="s">
        <v>27</v>
      </c>
      <c r="E48" s="91"/>
    </row>
    <row r="49" spans="1:5">
      <c r="A49" s="132"/>
      <c r="B49" s="133"/>
      <c r="C49" s="4" t="s">
        <v>31</v>
      </c>
      <c r="D49" s="4" t="s">
        <v>25</v>
      </c>
      <c r="E49" s="91"/>
    </row>
    <row r="50" spans="1:5" ht="15" customHeight="1">
      <c r="A50" s="132">
        <v>19</v>
      </c>
      <c r="B50" s="133" t="s">
        <v>15</v>
      </c>
      <c r="C50" s="10" t="s">
        <v>55</v>
      </c>
      <c r="D50" s="10" t="s">
        <v>28</v>
      </c>
      <c r="E50" s="91"/>
    </row>
    <row r="51" spans="1:5">
      <c r="A51" s="132"/>
      <c r="B51" s="133"/>
      <c r="C51" s="10" t="s">
        <v>54</v>
      </c>
      <c r="D51" s="10" t="s">
        <v>27</v>
      </c>
      <c r="E51" s="91">
        <v>45</v>
      </c>
    </row>
    <row r="52" spans="1:5">
      <c r="A52" s="132"/>
      <c r="B52" s="133"/>
      <c r="C52" s="4" t="s">
        <v>31</v>
      </c>
      <c r="D52" s="4" t="s">
        <v>25</v>
      </c>
      <c r="E52" s="91">
        <f>E51*850</f>
        <v>38250</v>
      </c>
    </row>
    <row r="53" spans="1:5" ht="27.75" customHeight="1">
      <c r="A53" s="21"/>
      <c r="B53" s="118" t="s">
        <v>57</v>
      </c>
      <c r="C53" s="119"/>
      <c r="D53" s="26" t="s">
        <v>25</v>
      </c>
      <c r="E53" s="91">
        <f>E57*0.1</f>
        <v>15382.900000000001</v>
      </c>
    </row>
    <row r="54" spans="1:5" ht="15" customHeight="1">
      <c r="A54" s="16">
        <v>20</v>
      </c>
      <c r="B54" s="138" t="s">
        <v>16</v>
      </c>
      <c r="C54" s="139"/>
      <c r="D54" s="4" t="s">
        <v>25</v>
      </c>
      <c r="E54" s="91">
        <f>E57*0.25</f>
        <v>38457.25</v>
      </c>
    </row>
    <row r="55" spans="1:5" ht="15" customHeight="1">
      <c r="A55" s="16">
        <v>21</v>
      </c>
      <c r="B55" s="140" t="s">
        <v>17</v>
      </c>
      <c r="C55" s="141"/>
      <c r="D55" s="3" t="s">
        <v>25</v>
      </c>
      <c r="E55" s="91">
        <f>E54+E53+E52+E49+E46+E42</f>
        <v>170590.15</v>
      </c>
    </row>
    <row r="56" spans="1:5" ht="15" customHeight="1">
      <c r="A56" s="16">
        <v>22</v>
      </c>
      <c r="B56" s="120" t="s">
        <v>71</v>
      </c>
      <c r="C56" s="121"/>
      <c r="D56" s="3" t="s">
        <v>25</v>
      </c>
      <c r="E56" s="91">
        <f>E55+E33</f>
        <v>311870.15000000002</v>
      </c>
    </row>
    <row r="57" spans="1:5" ht="15" customHeight="1">
      <c r="A57" s="16">
        <v>23</v>
      </c>
      <c r="B57" s="118" t="s">
        <v>79</v>
      </c>
      <c r="C57" s="119"/>
      <c r="D57" s="3" t="s">
        <v>25</v>
      </c>
      <c r="E57" s="91">
        <v>153829</v>
      </c>
    </row>
    <row r="58" spans="1:5">
      <c r="B58" s="147" t="s">
        <v>114</v>
      </c>
      <c r="C58" s="147"/>
      <c r="D58" s="55"/>
      <c r="E58" s="58"/>
    </row>
    <row r="59" spans="1:5">
      <c r="B59" s="42" t="s">
        <v>115</v>
      </c>
      <c r="C59" s="49"/>
      <c r="D59" s="150" t="s">
        <v>117</v>
      </c>
      <c r="E59" s="150"/>
    </row>
    <row r="60" spans="1:5">
      <c r="B60" s="42" t="s">
        <v>116</v>
      </c>
      <c r="C60" s="49"/>
      <c r="D60" s="150" t="s">
        <v>118</v>
      </c>
      <c r="E60" s="150"/>
    </row>
    <row r="61" spans="1:5">
      <c r="B61" s="42" t="s">
        <v>60</v>
      </c>
      <c r="C61" s="42"/>
      <c r="D61" s="55"/>
      <c r="E61" s="24"/>
    </row>
    <row r="62" spans="1:5">
      <c r="B62" s="115" t="s">
        <v>61</v>
      </c>
      <c r="C62" s="115"/>
      <c r="D62" s="56"/>
      <c r="E62" s="24"/>
    </row>
    <row r="63" spans="1:5">
      <c r="B63" s="57" t="s">
        <v>62</v>
      </c>
      <c r="C63" s="44"/>
      <c r="D63" s="56"/>
      <c r="E63" s="24"/>
    </row>
    <row r="64" spans="1:5">
      <c r="B64" s="95" t="s">
        <v>62</v>
      </c>
      <c r="C64" s="44"/>
      <c r="D64" s="56"/>
      <c r="E64" s="24"/>
    </row>
    <row r="65" spans="2:5">
      <c r="B65" s="95" t="s">
        <v>63</v>
      </c>
      <c r="C65" s="44"/>
      <c r="D65" s="56"/>
      <c r="E65" s="24"/>
    </row>
  </sheetData>
  <mergeCells count="39">
    <mergeCell ref="D59:E59"/>
    <mergeCell ref="D60:E60"/>
    <mergeCell ref="C1:E1"/>
    <mergeCell ref="C2:E2"/>
    <mergeCell ref="C3:E3"/>
    <mergeCell ref="C4:E4"/>
    <mergeCell ref="B33:C33"/>
    <mergeCell ref="B53:C53"/>
    <mergeCell ref="B54:C54"/>
    <mergeCell ref="B55:C55"/>
    <mergeCell ref="B56:C56"/>
    <mergeCell ref="B57:C57"/>
    <mergeCell ref="B6:C6"/>
    <mergeCell ref="A5:E5"/>
    <mergeCell ref="B62:C62"/>
    <mergeCell ref="B12:C12"/>
    <mergeCell ref="A13:A15"/>
    <mergeCell ref="B13:B15"/>
    <mergeCell ref="A16:A17"/>
    <mergeCell ref="A18:A19"/>
    <mergeCell ref="B18:B19"/>
    <mergeCell ref="B58:C58"/>
    <mergeCell ref="B16:B17"/>
    <mergeCell ref="A50:A52"/>
    <mergeCell ref="B50:B52"/>
    <mergeCell ref="A26:A29"/>
    <mergeCell ref="B26:B29"/>
    <mergeCell ref="A30:A32"/>
    <mergeCell ref="A47:A49"/>
    <mergeCell ref="B47:B49"/>
    <mergeCell ref="A43:A46"/>
    <mergeCell ref="B43:B46"/>
    <mergeCell ref="A22:A25"/>
    <mergeCell ref="B22:B25"/>
    <mergeCell ref="A20:A21"/>
    <mergeCell ref="B20:B21"/>
    <mergeCell ref="B30:B32"/>
    <mergeCell ref="A34:A42"/>
    <mergeCell ref="B34:B4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23</vt:i4>
      </vt:variant>
    </vt:vector>
  </HeadingPairs>
  <TitlesOfParts>
    <vt:vector size="46" baseType="lpstr">
      <vt:lpstr>1</vt:lpstr>
      <vt:lpstr>4</vt:lpstr>
      <vt:lpstr>6</vt:lpstr>
      <vt:lpstr>7</vt:lpstr>
      <vt:lpstr>8</vt:lpstr>
      <vt:lpstr>10</vt:lpstr>
      <vt:lpstr>14</vt:lpstr>
      <vt:lpstr>17</vt:lpstr>
      <vt:lpstr>19</vt:lpstr>
      <vt:lpstr>20</vt:lpstr>
      <vt:lpstr>21</vt:lpstr>
      <vt:lpstr>24</vt:lpstr>
      <vt:lpstr>25</vt:lpstr>
      <vt:lpstr>26</vt:lpstr>
      <vt:lpstr>27</vt:lpstr>
      <vt:lpstr>28</vt:lpstr>
      <vt:lpstr>30</vt:lpstr>
      <vt:lpstr>31</vt:lpstr>
      <vt:lpstr>32</vt:lpstr>
      <vt:lpstr>34</vt:lpstr>
      <vt:lpstr>35</vt:lpstr>
      <vt:lpstr>119</vt:lpstr>
      <vt:lpstr>132</vt:lpstr>
      <vt:lpstr>'1'!Область_печати</vt:lpstr>
      <vt:lpstr>'10'!Область_печати</vt:lpstr>
      <vt:lpstr>'119'!Область_печати</vt:lpstr>
      <vt:lpstr>'132'!Область_печати</vt:lpstr>
      <vt:lpstr>'14'!Область_печати</vt:lpstr>
      <vt:lpstr>'17'!Область_печати</vt:lpstr>
      <vt:lpstr>'19'!Область_печати</vt:lpstr>
      <vt:lpstr>'20'!Область_печати</vt:lpstr>
      <vt:lpstr>'21'!Область_печати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'30'!Область_печати</vt:lpstr>
      <vt:lpstr>'31'!Область_печати</vt:lpstr>
      <vt:lpstr>'32'!Область_печати</vt:lpstr>
      <vt:lpstr>'34'!Область_печати</vt:lpstr>
      <vt:lpstr>'35'!Область_печати</vt:lpstr>
      <vt:lpstr>'4'!Область_печати</vt:lpstr>
      <vt:lpstr>'6'!Область_печати</vt:lpstr>
      <vt:lpstr>'7'!Область_печати</vt:lpstr>
      <vt:lpstr>'8'!Область_печати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2013-04-19T03:43:20Z</dcterms:modified>
</cp:coreProperties>
</file>