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24" sheetId="52" r:id="rId5"/>
  </sheets>
  <definedNames>
    <definedName name="_xlnm.Print_Area" localSheetId="4">'24'!$A$1:$E$112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3" i="52"/>
  <c r="E21"/>
  <c r="E76" l="1"/>
  <c r="E75"/>
  <c r="E77" s="1"/>
  <c r="E86"/>
  <c r="E85"/>
  <c r="E87" s="1"/>
  <c r="E82"/>
  <c r="E81"/>
  <c r="E83" s="1"/>
  <c r="E69"/>
  <c r="E68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48" i="52" l="1"/>
  <c r="E36"/>
  <c r="E37" s="1"/>
  <c r="E32"/>
  <c r="E33" s="1"/>
  <c r="E26"/>
  <c r="E89" s="1"/>
  <c r="E91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101" i="52" l="1"/>
  <c r="E28"/>
  <c r="E6"/>
  <c r="E49" l="1"/>
  <c r="E98"/>
  <c r="E66" l="1"/>
  <c r="C2" l="1"/>
  <c r="E62" l="1"/>
  <c r="E95" l="1"/>
  <c r="E97" s="1"/>
  <c r="E72"/>
  <c r="E51" s="1"/>
  <c r="E99" l="1"/>
  <c r="E100"/>
  <c r="E102"/>
  <c r="E94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<sst xmlns="http://schemas.openxmlformats.org/spreadsheetml/2006/main" count="424" uniqueCount="178">
  <si>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</si>
  <si>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</si>
  <si>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</si>
  <si>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</si>
  <si>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</si>
  <si>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</si>
  <si>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</si>
  <si>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</si>
  <si>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</si>
  <si>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</si>
  <si>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</si>
  <si>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</si>
  <si>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</si>
  <si>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</si>
  <si>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</si>
  <si>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</si>
  <si>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</si>
  <si>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</si>
  <si>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</si>
  <si>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</si>
  <si>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</si>
  <si>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</si>
  <si>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</si>
  <si>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</si>
  <si>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</si>
  <si>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</si>
  <si>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</si>
  <si>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</si>
  <si>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</si>
  <si>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</si>
  <si>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</si>
  <si>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</si>
  <si>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</si>
  <si>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</si>
  <si>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</si>
  <si>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</si>
  <si>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</si>
  <si>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</si>
  <si>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</si>
  <si>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</si>
  <si>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</si>
  <si>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</si>
  <si>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</si>
  <si>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</si>
  <si>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</si>
  <si>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</si>
  <si>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</si>
  <si>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</si>
  <si>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</si>
  <si>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</si>
  <si>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</si>
  <si>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</si>
  <si>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</si>
  <si>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</si>
  <si>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</si>
  <si>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</si>
  <si>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</si>
  <si>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</si>
  <si>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</si>
  <si>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</si>
  <si>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</si>
  <si>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</si>
  <si>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</si>
  <si>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</si>
  <si>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</si>
  <si>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</si>
  <si>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</si>
  <si>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</si>
  <si>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</si>
  <si>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</si>
  <si>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</si>
  <si>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</si>
  <si>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</si>
  <si>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</si>
  <si>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</si>
  <si>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</si>
  <si>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</si>
  <si>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</si>
  <si>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</si>
  <si>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</si>
  <si>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</si>
  <si>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</si>
  <si>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</si>
  <si>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</si>
  <si>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</si>
  <si>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</si>
  <si>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</si>
  <si>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</si>
  <si>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</si>
  <si>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</si>
  <si>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</si>
  <si>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</si>
  <si>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</si>
  <si>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</si>
  <si>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</si>
  <si>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</si>
  <si>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</si>
  <si>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</si>
  <si>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</si>
  <si>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</si>
  <si>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</si>
  <si>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</si>
  <si>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</si>
  <si>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</si>
  <si>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</si>
  <si>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</si>
  <si>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</si>
  <si>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</si>
  <si>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</si>
  <si>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</si>
  <si>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</si>
  <si>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</si>
  <si>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</si>
  <si>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</si>
  <si>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</si>
  <si>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</si>
  <si>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</si>
  <si>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</si>
  <si>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</si>
  <si>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</si>
  <si>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</si>
  <si>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</si>
  <si>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</si>
  <si>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</si>
  <si>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</si>
  <si>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</si>
  <si>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</si>
  <si>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</si>
  <si>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</si>
  <si>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</si>
  <si>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</si>
  <si>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</si>
  <si>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</si>
  <si>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</si>
  <si>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</si>
  <si>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</si>
  <si>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</si>
  <si>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</si>
  <si>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</si>
  <si>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</si>
  <si>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</si>
  <si>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</si>
  <si>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</si>
  <si>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</si>
  <si>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</si>
  <si>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</si>
  <si>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</si>
  <si>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</si>
  <si>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</si>
  <si>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</si>
  <si>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</si>
  <si>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</si>
  <si>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</si>
  <si>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</si>
  <si>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</si>
  <si>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</si>
  <si>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</si>
  <si>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</si>
  <si>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</si>
  <si>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</si>
  <si>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</si>
  <si>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</si>
  <si>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</si>
  <si>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</si>
  <si>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</si>
  <si>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</si>
  <si>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</si>
  <si>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</si>
  <si>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</si>
  <si>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</si>
  <si>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</si>
  <si>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</si>
  <si>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24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</si>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</sst>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1" formatCode="_-* #,##0.00_р_._-;\-* #,##0.00_р_._-;_-* &quot;-&quot;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5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164" fontId="6" fillId="6" borderId="1" xfId="4" applyFont="1" applyFill="1" applyBorder="1" applyAlignment="1">
      <alignment horizontal="center" vertical="center" wrapText="1"/>
    </xf>
    <xf numFmtId="41" fontId="23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7" fillId="0" borderId="1" xfId="3" applyNumberFormat="1" applyFont="1" applyFill="1" applyBorder="1" applyAlignment="1">
      <alignment horizontal="right" vertical="center"/>
    </xf>
    <xf numFmtId="166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69" fillId="0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54" fillId="9" borderId="9" xfId="3" applyFont="1" applyFill="1" applyBorder="1" applyAlignment="1">
      <alignment horizontal="center" vertical="center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80" fillId="0" borderId="1" xfId="3" applyFont="1" applyFill="1" applyBorder="1" applyAlignment="1">
      <alignment vertical="center" wrapText="1"/>
    </xf>
    <xf numFmtId="0" fontId="78" fillId="0" borderId="1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82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1" fontId="6" fillId="0" borderId="7" xfId="2" applyNumberFormat="1" applyFont="1" applyFill="1" applyBorder="1" applyAlignment="1">
      <alignment horizontal="center" vertical="center" wrapText="1"/>
    </xf>
    <xf numFmtId="17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38" fillId="0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95" t="s">
        <v>60</v>
      </c>
      <c r="B1" s="395"/>
      <c r="C1" s="395"/>
      <c r="D1" s="395"/>
      <c r="E1" s="395"/>
    </row>
    <row r="2" spans="1:5" ht="15">
      <c r="A2" s="1"/>
      <c r="B2" s="1"/>
      <c r="C2" s="1"/>
      <c r="D2" s="1"/>
      <c r="E2" s="2"/>
    </row>
    <row r="3" spans="1:5" ht="24" hidden="1" customHeight="1">
      <c r="A3" s="394" t="s">
        <v>0</v>
      </c>
      <c r="B3" s="394"/>
      <c r="C3" s="394"/>
      <c r="D3" s="394"/>
      <c r="E3" s="394"/>
    </row>
    <row r="4" spans="1:5" ht="15" hidden="1" customHeight="1">
      <c r="A4" s="396" t="s">
        <v>1</v>
      </c>
      <c r="B4" s="396"/>
      <c r="C4" s="396"/>
      <c r="D4" s="4"/>
      <c r="E4" s="5"/>
    </row>
    <row r="5" spans="1:5" ht="12.75" customHeight="1">
      <c r="A5" s="396" t="s">
        <v>2</v>
      </c>
      <c r="B5" s="396"/>
      <c r="C5" s="6">
        <f>C6+C7</f>
        <v>1</v>
      </c>
      <c r="D5" s="7"/>
      <c r="E5" s="8"/>
    </row>
    <row r="6" spans="1:5">
      <c r="A6" s="394" t="s">
        <v>3</v>
      </c>
      <c r="B6" s="394"/>
      <c r="C6" s="9">
        <v>1</v>
      </c>
      <c r="D6" s="7"/>
      <c r="E6" s="8"/>
    </row>
    <row r="7" spans="1:5">
      <c r="A7" s="394" t="s">
        <v>4</v>
      </c>
      <c r="B7" s="394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397" t="s">
        <v>5</v>
      </c>
      <c r="B9" s="404"/>
      <c r="C9" s="405"/>
      <c r="D9" s="409" t="s">
        <v>6</v>
      </c>
      <c r="E9" s="411">
        <f>E14+E18</f>
        <v>104.03999999999999</v>
      </c>
    </row>
    <row r="10" spans="1:5">
      <c r="A10" s="406"/>
      <c r="B10" s="407"/>
      <c r="C10" s="408"/>
      <c r="D10" s="410"/>
      <c r="E10" s="411"/>
    </row>
    <row r="11" spans="1:5">
      <c r="A11" s="412" t="s">
        <v>7</v>
      </c>
      <c r="B11" s="412"/>
      <c r="C11" s="412"/>
      <c r="D11" s="412"/>
      <c r="E11" s="412"/>
    </row>
    <row r="12" spans="1:5" ht="22.5" customHeight="1">
      <c r="A12" s="413" t="s">
        <v>8</v>
      </c>
      <c r="B12" s="413"/>
      <c r="C12" s="413"/>
      <c r="D12" s="11"/>
      <c r="E12" s="12">
        <f>C6*D24*12</f>
        <v>104.03999999999999</v>
      </c>
    </row>
    <row r="13" spans="1:5" ht="24.75" customHeight="1">
      <c r="A13" s="414" t="s">
        <v>9</v>
      </c>
      <c r="B13" s="415"/>
      <c r="C13" s="415"/>
      <c r="D13" s="13"/>
      <c r="E13" s="12">
        <v>0</v>
      </c>
    </row>
    <row r="14" spans="1:5" ht="12.75" customHeight="1">
      <c r="A14" s="416" t="s">
        <v>10</v>
      </c>
      <c r="B14" s="416"/>
      <c r="C14" s="416"/>
      <c r="D14" s="14"/>
      <c r="E14" s="15">
        <f>E12+E13</f>
        <v>104.03999999999999</v>
      </c>
    </row>
    <row r="15" spans="1:5">
      <c r="A15" s="412" t="s">
        <v>11</v>
      </c>
      <c r="B15" s="412"/>
      <c r="C15" s="412"/>
      <c r="D15" s="412"/>
      <c r="E15" s="412"/>
    </row>
    <row r="16" spans="1:5" ht="25.5" customHeight="1">
      <c r="A16" s="413" t="s">
        <v>12</v>
      </c>
      <c r="B16" s="413"/>
      <c r="C16" s="413"/>
      <c r="D16" s="11"/>
      <c r="E16" s="16">
        <f>C6*D43*12</f>
        <v>0</v>
      </c>
    </row>
    <row r="17" spans="1:5" ht="26.25" customHeight="1">
      <c r="A17" s="414" t="s">
        <v>13</v>
      </c>
      <c r="B17" s="415"/>
      <c r="C17" s="415"/>
      <c r="D17" s="13"/>
      <c r="E17" s="16">
        <v>0</v>
      </c>
    </row>
    <row r="18" spans="1:5" ht="12.75" customHeight="1">
      <c r="A18" s="416" t="s">
        <v>14</v>
      </c>
      <c r="B18" s="416"/>
      <c r="C18" s="416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397" t="s">
        <v>15</v>
      </c>
      <c r="B21" s="398"/>
      <c r="C21" s="399"/>
      <c r="D21" s="23"/>
      <c r="E21" s="403">
        <f>E41+E46</f>
        <v>104.04</v>
      </c>
    </row>
    <row r="22" spans="1:5">
      <c r="A22" s="400"/>
      <c r="B22" s="401"/>
      <c r="C22" s="402"/>
      <c r="D22" s="24"/>
      <c r="E22" s="403"/>
    </row>
    <row r="23" spans="1:5">
      <c r="A23" s="418" t="s">
        <v>16</v>
      </c>
      <c r="B23" s="418"/>
      <c r="C23" s="418"/>
      <c r="D23" s="418"/>
      <c r="E23" s="418"/>
    </row>
    <row r="24" spans="1:5" ht="24.75" customHeight="1">
      <c r="A24" s="419" t="s">
        <v>17</v>
      </c>
      <c r="B24" s="419"/>
      <c r="C24" s="419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20" t="s">
        <v>18</v>
      </c>
      <c r="B25" s="421"/>
      <c r="C25" s="422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20" t="s">
        <v>19</v>
      </c>
      <c r="B26" s="421"/>
      <c r="C26" s="422"/>
      <c r="D26" s="26">
        <v>0.73</v>
      </c>
      <c r="E26" s="16">
        <f t="shared" si="0"/>
        <v>8.76</v>
      </c>
    </row>
    <row r="27" spans="1:5" s="27" customFormat="1">
      <c r="A27" s="420" t="s">
        <v>20</v>
      </c>
      <c r="B27" s="421"/>
      <c r="C27" s="422"/>
      <c r="D27" s="26">
        <v>0.1</v>
      </c>
      <c r="E27" s="16">
        <f>$C$6*D27*12</f>
        <v>1.2000000000000002</v>
      </c>
    </row>
    <row r="28" spans="1:5" s="27" customFormat="1">
      <c r="A28" s="420" t="s">
        <v>21</v>
      </c>
      <c r="B28" s="421"/>
      <c r="C28" s="422"/>
      <c r="D28" s="26">
        <v>0.08</v>
      </c>
      <c r="E28" s="16">
        <f>$C$5*D28*12</f>
        <v>0.96</v>
      </c>
    </row>
    <row r="29" spans="1:5" s="27" customFormat="1">
      <c r="A29" s="420" t="s">
        <v>22</v>
      </c>
      <c r="B29" s="421"/>
      <c r="C29" s="422"/>
      <c r="D29" s="28">
        <v>0.71</v>
      </c>
      <c r="E29" s="16">
        <f>$C$6*D29*12</f>
        <v>8.52</v>
      </c>
    </row>
    <row r="30" spans="1:5" s="27" customFormat="1">
      <c r="A30" s="420" t="s">
        <v>23</v>
      </c>
      <c r="B30" s="421"/>
      <c r="C30" s="422"/>
      <c r="D30" s="26">
        <v>3.77</v>
      </c>
      <c r="E30" s="16">
        <f>$C$5*D30*12-E35-E37-E39</f>
        <v>40.639200000000002</v>
      </c>
    </row>
    <row r="31" spans="1:5" s="27" customFormat="1">
      <c r="A31" s="420" t="s">
        <v>24</v>
      </c>
      <c r="B31" s="421"/>
      <c r="C31" s="422"/>
      <c r="D31" s="26">
        <v>0.32</v>
      </c>
      <c r="E31" s="16">
        <f t="shared" si="0"/>
        <v>3.84</v>
      </c>
    </row>
    <row r="32" spans="1:5" s="27" customFormat="1" ht="29.25" customHeight="1">
      <c r="A32" s="419" t="s">
        <v>25</v>
      </c>
      <c r="B32" s="419"/>
      <c r="C32" s="419"/>
      <c r="D32" s="29"/>
      <c r="E32" s="25">
        <f>SUM(E33:E38)</f>
        <v>23.520000000000003</v>
      </c>
    </row>
    <row r="33" spans="1:5" ht="12.75" customHeight="1">
      <c r="A33" s="420" t="s">
        <v>26</v>
      </c>
      <c r="B33" s="421"/>
      <c r="C33" s="422"/>
      <c r="D33" s="30">
        <v>0</v>
      </c>
      <c r="E33" s="16">
        <f>$C$5*D33*12</f>
        <v>0</v>
      </c>
    </row>
    <row r="34" spans="1:5" ht="24" customHeight="1">
      <c r="A34" s="417" t="s">
        <v>27</v>
      </c>
      <c r="B34" s="417"/>
      <c r="C34" s="417"/>
      <c r="D34" s="31">
        <v>0.24</v>
      </c>
      <c r="E34" s="16">
        <f>$C$6*D34*12</f>
        <v>2.88</v>
      </c>
    </row>
    <row r="35" spans="1:5" ht="12.75" customHeight="1">
      <c r="A35" s="420" t="s">
        <v>28</v>
      </c>
      <c r="B35" s="421"/>
      <c r="C35" s="422"/>
      <c r="D35" s="26">
        <v>0.13</v>
      </c>
      <c r="E35" s="16">
        <f>$C$5*D35*12</f>
        <v>1.56</v>
      </c>
    </row>
    <row r="36" spans="1:5" ht="23.25" customHeight="1">
      <c r="A36" s="424" t="s">
        <v>29</v>
      </c>
      <c r="B36" s="424"/>
      <c r="C36" s="424"/>
      <c r="D36" s="16">
        <v>0.41</v>
      </c>
      <c r="E36" s="16">
        <f>$C$5*D36*12</f>
        <v>4.92</v>
      </c>
    </row>
    <row r="37" spans="1:5" ht="27.75" customHeight="1">
      <c r="A37" s="424" t="s">
        <v>30</v>
      </c>
      <c r="B37" s="424"/>
      <c r="C37" s="424"/>
      <c r="D37" s="32">
        <v>0.08</v>
      </c>
      <c r="E37" s="16">
        <f>$C$6*D37*12</f>
        <v>0.96</v>
      </c>
    </row>
    <row r="38" spans="1:5" ht="24" customHeight="1">
      <c r="A38" s="420" t="s">
        <v>31</v>
      </c>
      <c r="B38" s="421"/>
      <c r="C38" s="422"/>
      <c r="D38" s="28">
        <v>1.1000000000000001</v>
      </c>
      <c r="E38" s="16">
        <f>$C$6*D38*12</f>
        <v>13.200000000000001</v>
      </c>
    </row>
    <row r="39" spans="1:5">
      <c r="A39" s="417" t="s">
        <v>32</v>
      </c>
      <c r="B39" s="417"/>
      <c r="C39" s="417"/>
      <c r="D39" s="33">
        <v>0.02</v>
      </c>
      <c r="E39" s="16">
        <f>(E12)*0.02</f>
        <v>2.0808</v>
      </c>
    </row>
    <row r="40" spans="1:5">
      <c r="A40" s="417" t="s">
        <v>33</v>
      </c>
      <c r="B40" s="417"/>
      <c r="C40" s="417"/>
      <c r="D40" s="30">
        <v>0.93</v>
      </c>
      <c r="E40" s="16">
        <f>D40*12*C5</f>
        <v>11.16</v>
      </c>
    </row>
    <row r="41" spans="1:5">
      <c r="A41" s="423" t="s">
        <v>34</v>
      </c>
      <c r="B41" s="423"/>
      <c r="C41" s="423"/>
      <c r="D41" s="34"/>
      <c r="E41" s="35">
        <f>E24+E32+E39+E40</f>
        <v>104.04</v>
      </c>
    </row>
    <row r="42" spans="1:5">
      <c r="A42" s="418" t="s">
        <v>35</v>
      </c>
      <c r="B42" s="418"/>
      <c r="C42" s="418"/>
      <c r="D42" s="418"/>
      <c r="E42" s="418"/>
    </row>
    <row r="43" spans="1:5" ht="22.5" customHeight="1">
      <c r="A43" s="424" t="s">
        <v>36</v>
      </c>
      <c r="B43" s="424"/>
      <c r="C43" s="424"/>
      <c r="D43" s="36">
        <v>0</v>
      </c>
      <c r="E43" s="16">
        <v>0</v>
      </c>
    </row>
    <row r="44" spans="1:5">
      <c r="A44" s="417" t="s">
        <v>32</v>
      </c>
      <c r="B44" s="417"/>
      <c r="C44" s="417"/>
      <c r="D44" s="37"/>
      <c r="E44" s="16">
        <f>(E16)*0.02</f>
        <v>0</v>
      </c>
    </row>
    <row r="45" spans="1:5">
      <c r="A45" s="417" t="s">
        <v>37</v>
      </c>
      <c r="B45" s="417"/>
      <c r="C45" s="417"/>
      <c r="D45" s="37"/>
      <c r="E45" s="16">
        <f>(E18)*0.12</f>
        <v>0</v>
      </c>
    </row>
    <row r="46" spans="1:5">
      <c r="A46" s="423" t="s">
        <v>38</v>
      </c>
      <c r="B46" s="423"/>
      <c r="C46" s="423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25" t="s">
        <v>39</v>
      </c>
      <c r="B51" s="426"/>
      <c r="C51" s="427"/>
      <c r="D51" s="43"/>
      <c r="E51" s="44">
        <f>E9-E21</f>
        <v>0</v>
      </c>
    </row>
    <row r="52" spans="1:6" ht="12.75" customHeight="1">
      <c r="A52" s="428" t="s">
        <v>40</v>
      </c>
      <c r="B52" s="429"/>
      <c r="C52" s="430"/>
      <c r="D52" s="45"/>
      <c r="E52" s="46">
        <f>E14-E41</f>
        <v>0</v>
      </c>
    </row>
    <row r="53" spans="1:6" ht="12.75" customHeight="1">
      <c r="A53" s="428" t="s">
        <v>41</v>
      </c>
      <c r="B53" s="429"/>
      <c r="C53" s="430"/>
      <c r="D53" s="45"/>
      <c r="E53" s="47">
        <f>E18-E46</f>
        <v>0</v>
      </c>
    </row>
    <row r="54" spans="1:6">
      <c r="A54" s="428" t="s">
        <v>42</v>
      </c>
      <c r="B54" s="429"/>
      <c r="C54" s="430"/>
      <c r="D54" s="45"/>
      <c r="E54" s="46">
        <v>0</v>
      </c>
    </row>
    <row r="55" spans="1:6" ht="14.25" customHeight="1">
      <c r="A55" s="428" t="s">
        <v>43</v>
      </c>
      <c r="B55" s="429"/>
      <c r="C55" s="430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31" t="s">
        <v>44</v>
      </c>
      <c r="B58" s="432"/>
      <c r="C58" s="433"/>
      <c r="D58" s="52"/>
      <c r="E58" s="437">
        <f>E63+E67</f>
        <v>0</v>
      </c>
    </row>
    <row r="59" spans="1:6">
      <c r="A59" s="434"/>
      <c r="B59" s="435"/>
      <c r="C59" s="436"/>
      <c r="D59" s="53"/>
      <c r="E59" s="438"/>
    </row>
    <row r="60" spans="1:6">
      <c r="A60" s="418" t="s">
        <v>16</v>
      </c>
      <c r="B60" s="418"/>
      <c r="C60" s="418"/>
      <c r="D60" s="418"/>
      <c r="E60" s="418"/>
    </row>
    <row r="61" spans="1:6" ht="27.75" customHeight="1">
      <c r="A61" s="439" t="s">
        <v>45</v>
      </c>
      <c r="B61" s="439"/>
      <c r="C61" s="439"/>
      <c r="D61" s="11"/>
      <c r="E61" s="12">
        <v>0</v>
      </c>
    </row>
    <row r="62" spans="1:6" ht="26.25" customHeight="1">
      <c r="A62" s="414" t="s">
        <v>46</v>
      </c>
      <c r="B62" s="415"/>
      <c r="C62" s="415"/>
      <c r="D62" s="13"/>
      <c r="E62" s="12">
        <v>0</v>
      </c>
    </row>
    <row r="63" spans="1:6" ht="12.75" customHeight="1">
      <c r="A63" s="416" t="s">
        <v>47</v>
      </c>
      <c r="B63" s="416"/>
      <c r="C63" s="416"/>
      <c r="D63" s="14"/>
      <c r="E63" s="15">
        <f>E61+E62</f>
        <v>0</v>
      </c>
    </row>
    <row r="64" spans="1:6">
      <c r="A64" s="418" t="s">
        <v>35</v>
      </c>
      <c r="B64" s="418"/>
      <c r="C64" s="418"/>
      <c r="D64" s="418"/>
      <c r="E64" s="418"/>
    </row>
    <row r="65" spans="1:5" ht="30" customHeight="1">
      <c r="A65" s="413" t="s">
        <v>48</v>
      </c>
      <c r="B65" s="413"/>
      <c r="C65" s="413"/>
      <c r="D65" s="11"/>
      <c r="E65" s="12">
        <v>0</v>
      </c>
    </row>
    <row r="66" spans="1:5" ht="24" customHeight="1">
      <c r="A66" s="441" t="s">
        <v>49</v>
      </c>
      <c r="B66" s="441"/>
      <c r="C66" s="441"/>
      <c r="D66" s="54"/>
      <c r="E66" s="12">
        <v>0</v>
      </c>
    </row>
    <row r="67" spans="1:5" ht="12.75" customHeight="1">
      <c r="A67" s="416" t="s">
        <v>50</v>
      </c>
      <c r="B67" s="416"/>
      <c r="C67" s="416"/>
      <c r="D67" s="14"/>
      <c r="E67" s="15">
        <f>E65+E66</f>
        <v>0</v>
      </c>
    </row>
    <row r="68" spans="1:5">
      <c r="A68" s="423" t="s">
        <v>51</v>
      </c>
      <c r="B68" s="423"/>
      <c r="C68" s="423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42" t="s">
        <v>52</v>
      </c>
      <c r="B71" s="442"/>
      <c r="C71" s="442"/>
      <c r="D71" s="59"/>
      <c r="E71" s="25">
        <f>(E12+E13+E16+E17)-(E61+E62+E65+E66)</f>
        <v>104.03999999999999</v>
      </c>
    </row>
    <row r="72" spans="1:5">
      <c r="A72" s="417" t="s">
        <v>53</v>
      </c>
      <c r="B72" s="417"/>
      <c r="C72" s="417"/>
      <c r="D72" s="37"/>
      <c r="E72" s="30">
        <f>(E12+E13)-(E61+E62)</f>
        <v>104.03999999999999</v>
      </c>
    </row>
    <row r="73" spans="1:5">
      <c r="A73" s="417" t="s">
        <v>54</v>
      </c>
      <c r="B73" s="417"/>
      <c r="C73" s="417"/>
      <c r="D73" s="37"/>
      <c r="E73" s="30">
        <f>(E16+E17)-(E65+E66)</f>
        <v>0</v>
      </c>
    </row>
    <row r="74" spans="1:5">
      <c r="A74" s="440" t="s">
        <v>55</v>
      </c>
      <c r="B74" s="440"/>
      <c r="C74" s="440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95" t="s">
        <v>81</v>
      </c>
      <c r="B1" s="395"/>
      <c r="C1" s="395"/>
      <c r="D1" s="395"/>
      <c r="E1" s="395"/>
    </row>
    <row r="2" spans="1:5" ht="15">
      <c r="A2" s="1"/>
      <c r="B2" s="1"/>
      <c r="C2" s="1"/>
      <c r="D2" s="1"/>
      <c r="E2" s="86"/>
    </row>
    <row r="3" spans="1:5" s="93" customFormat="1">
      <c r="A3" s="472" t="s">
        <v>82</v>
      </c>
      <c r="B3" s="473"/>
      <c r="C3" s="474"/>
      <c r="D3" s="91"/>
      <c r="E3" s="92">
        <v>0</v>
      </c>
    </row>
    <row r="4" spans="1:5" s="96" customFormat="1" ht="12.75" customHeight="1">
      <c r="A4" s="475" t="s">
        <v>71</v>
      </c>
      <c r="B4" s="476"/>
      <c r="C4" s="477"/>
      <c r="D4" s="94"/>
      <c r="E4" s="95">
        <v>0</v>
      </c>
    </row>
    <row r="5" spans="1:5" s="99" customFormat="1" ht="12.75" customHeight="1">
      <c r="A5" s="478" t="s">
        <v>70</v>
      </c>
      <c r="B5" s="479"/>
      <c r="C5" s="480"/>
      <c r="D5" s="97"/>
      <c r="E5" s="98">
        <v>0</v>
      </c>
    </row>
    <row r="6" spans="1:5" s="93" customFormat="1" ht="12.75" customHeight="1">
      <c r="A6" s="472" t="s">
        <v>83</v>
      </c>
      <c r="B6" s="473"/>
      <c r="C6" s="474"/>
      <c r="D6" s="91"/>
      <c r="E6" s="92">
        <v>0</v>
      </c>
    </row>
    <row r="7" spans="1:5" ht="12.75" customHeight="1">
      <c r="A7" s="460" t="s">
        <v>73</v>
      </c>
      <c r="B7" s="461"/>
      <c r="C7" s="462"/>
      <c r="D7" s="73"/>
      <c r="E7" s="95">
        <v>0</v>
      </c>
    </row>
    <row r="8" spans="1:5" s="99" customFormat="1" ht="12.75" customHeight="1">
      <c r="A8" s="463" t="s">
        <v>72</v>
      </c>
      <c r="B8" s="464"/>
      <c r="C8" s="465"/>
      <c r="D8" s="97"/>
      <c r="E8" s="98">
        <v>0</v>
      </c>
    </row>
    <row r="9" spans="1:5" s="93" customFormat="1" ht="14.25" customHeight="1">
      <c r="A9" s="466" t="s">
        <v>84</v>
      </c>
      <c r="B9" s="467"/>
      <c r="C9" s="467"/>
      <c r="D9" s="467"/>
      <c r="E9" s="468"/>
    </row>
    <row r="10" spans="1:5" s="93" customFormat="1" ht="12.75" customHeight="1">
      <c r="A10" s="469" t="s">
        <v>85</v>
      </c>
      <c r="B10" s="470"/>
      <c r="C10" s="471"/>
      <c r="D10" s="100"/>
      <c r="E10" s="101">
        <f>1350*12</f>
        <v>16200</v>
      </c>
    </row>
    <row r="11" spans="1:5" s="93" customFormat="1" ht="12.75" customHeight="1">
      <c r="A11" s="469" t="s">
        <v>86</v>
      </c>
      <c r="B11" s="470"/>
      <c r="C11" s="471"/>
      <c r="D11" s="100"/>
      <c r="E11" s="101">
        <f>50*12</f>
        <v>600</v>
      </c>
    </row>
    <row r="12" spans="1:5" s="93" customFormat="1" ht="12.75" customHeight="1">
      <c r="A12" s="455" t="s">
        <v>37</v>
      </c>
      <c r="B12" s="455"/>
      <c r="C12" s="455"/>
      <c r="D12" s="102"/>
      <c r="E12" s="103">
        <f>E3*0.12</f>
        <v>0</v>
      </c>
    </row>
    <row r="13" spans="1:5" s="93" customFormat="1" ht="12.75" customHeight="1">
      <c r="A13" s="455" t="s">
        <v>87</v>
      </c>
      <c r="B13" s="455"/>
      <c r="C13" s="455"/>
      <c r="D13" s="102"/>
      <c r="E13" s="103">
        <f>E3*0.02</f>
        <v>0</v>
      </c>
    </row>
    <row r="14" spans="1:5" s="93" customFormat="1" ht="12.75" customHeight="1">
      <c r="A14" s="456" t="s">
        <v>88</v>
      </c>
      <c r="B14" s="456"/>
      <c r="C14" s="456"/>
      <c r="D14" s="104"/>
      <c r="E14" s="105">
        <f>SUM(E10:E13)</f>
        <v>16800</v>
      </c>
    </row>
    <row r="15" spans="1:5" s="96" customFormat="1">
      <c r="A15" s="457" t="s">
        <v>77</v>
      </c>
      <c r="B15" s="458"/>
      <c r="C15" s="458"/>
      <c r="D15" s="458"/>
      <c r="E15" s="459"/>
    </row>
    <row r="16" spans="1:5" s="96" customFormat="1">
      <c r="A16" s="443" t="s">
        <v>37</v>
      </c>
      <c r="B16" s="443"/>
      <c r="C16" s="443"/>
      <c r="D16" s="106"/>
      <c r="E16" s="107">
        <f>E7*0.12</f>
        <v>0</v>
      </c>
    </row>
    <row r="17" spans="1:5" s="96" customFormat="1">
      <c r="A17" s="443" t="s">
        <v>75</v>
      </c>
      <c r="B17" s="443"/>
      <c r="C17" s="443"/>
      <c r="D17" s="106"/>
      <c r="E17" s="107">
        <f>E7-E7/1.18</f>
        <v>0</v>
      </c>
    </row>
    <row r="18" spans="1:5" s="96" customFormat="1">
      <c r="A18" s="444" t="s">
        <v>78</v>
      </c>
      <c r="B18" s="444"/>
      <c r="C18" s="444"/>
      <c r="D18" s="108"/>
      <c r="E18" s="109">
        <f>E16+E17</f>
        <v>0</v>
      </c>
    </row>
    <row r="19" spans="1:5" s="99" customFormat="1">
      <c r="A19" s="445" t="s">
        <v>74</v>
      </c>
      <c r="B19" s="446"/>
      <c r="C19" s="446"/>
      <c r="D19" s="446"/>
      <c r="E19" s="447"/>
    </row>
    <row r="20" spans="1:5" s="99" customFormat="1">
      <c r="A20" s="450" t="s">
        <v>37</v>
      </c>
      <c r="B20" s="450"/>
      <c r="C20" s="450"/>
      <c r="D20" s="110"/>
      <c r="E20" s="111">
        <f>E8*0.2</f>
        <v>0</v>
      </c>
    </row>
    <row r="21" spans="1:5" s="99" customFormat="1">
      <c r="A21" s="450" t="s">
        <v>75</v>
      </c>
      <c r="B21" s="450"/>
      <c r="C21" s="450"/>
      <c r="D21" s="110"/>
      <c r="E21" s="111">
        <f>E8-E8/1.18</f>
        <v>0</v>
      </c>
    </row>
    <row r="22" spans="1:5" s="99" customFormat="1">
      <c r="A22" s="451" t="s">
        <v>76</v>
      </c>
      <c r="B22" s="451"/>
      <c r="C22" s="451"/>
      <c r="D22" s="112"/>
      <c r="E22" s="113">
        <f>E20+E21</f>
        <v>0</v>
      </c>
    </row>
    <row r="23" spans="1:5" s="114" customFormat="1">
      <c r="A23" s="452" t="s">
        <v>89</v>
      </c>
      <c r="B23" s="452"/>
      <c r="C23" s="452"/>
      <c r="D23" s="91"/>
      <c r="E23" s="92">
        <f>E3-E14</f>
        <v>-16800</v>
      </c>
    </row>
    <row r="24" spans="1:5" s="116" customFormat="1">
      <c r="A24" s="453" t="s">
        <v>90</v>
      </c>
      <c r="B24" s="453"/>
      <c r="C24" s="453"/>
      <c r="D24" s="115"/>
      <c r="E24" s="95">
        <f>E7-E18</f>
        <v>0</v>
      </c>
    </row>
    <row r="25" spans="1:5" s="118" customFormat="1">
      <c r="A25" s="454" t="s">
        <v>91</v>
      </c>
      <c r="B25" s="454"/>
      <c r="C25" s="454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48" t="s">
        <v>67</v>
      </c>
      <c r="B40" s="449"/>
      <c r="C40" s="449"/>
      <c r="D40" s="449"/>
      <c r="E40" s="449"/>
      <c r="F40" s="449"/>
      <c r="G40" s="449"/>
      <c r="H40" s="449"/>
      <c r="I40" s="449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3" customWidth="1"/>
    <col min="2" max="2" width="9.140625" style="260"/>
    <col min="3" max="3" width="46.140625" style="260" customWidth="1"/>
    <col min="4" max="6" width="8" style="262" customWidth="1"/>
    <col min="7" max="7" width="12.140625" style="261" bestFit="1" customWidth="1"/>
    <col min="8" max="8" width="9.140625" style="260"/>
    <col min="9" max="9" width="10.85546875" style="260" customWidth="1"/>
    <col min="10" max="16384" width="9.140625" style="260"/>
  </cols>
  <sheetData>
    <row r="1" spans="1:7" ht="55.5" customHeight="1">
      <c r="A1" s="574" t="s">
        <v>164</v>
      </c>
      <c r="B1" s="574"/>
      <c r="C1" s="574"/>
      <c r="D1" s="574"/>
      <c r="E1" s="574"/>
      <c r="F1" s="574"/>
      <c r="G1" s="574"/>
    </row>
    <row r="2" spans="1:7">
      <c r="A2" s="575" t="s">
        <v>2</v>
      </c>
      <c r="B2" s="575"/>
      <c r="C2" s="366">
        <f>C3+C4</f>
        <v>2646.4</v>
      </c>
      <c r="D2" s="362"/>
      <c r="E2" s="362"/>
      <c r="F2" s="362"/>
    </row>
    <row r="3" spans="1:7">
      <c r="A3" s="576" t="s">
        <v>3</v>
      </c>
      <c r="B3" s="576"/>
      <c r="C3" s="365">
        <v>2646.4</v>
      </c>
      <c r="D3" s="362"/>
      <c r="E3" s="362"/>
      <c r="F3" s="362"/>
      <c r="G3" s="361"/>
    </row>
    <row r="4" spans="1:7">
      <c r="A4" s="576" t="s">
        <v>4</v>
      </c>
      <c r="B4" s="576"/>
      <c r="C4" s="365">
        <v>0</v>
      </c>
      <c r="D4" s="362"/>
      <c r="E4" s="362"/>
      <c r="F4" s="362"/>
      <c r="G4" s="361"/>
    </row>
    <row r="5" spans="1:7">
      <c r="A5" s="364"/>
      <c r="B5" s="368"/>
      <c r="C5" s="363"/>
      <c r="D5" s="362"/>
      <c r="E5" s="362"/>
      <c r="F5" s="362"/>
      <c r="G5" s="361"/>
    </row>
    <row r="6" spans="1:7">
      <c r="A6" s="536" t="s">
        <v>5</v>
      </c>
      <c r="B6" s="577"/>
      <c r="C6" s="578"/>
      <c r="D6" s="582" t="s">
        <v>6</v>
      </c>
      <c r="E6" s="369"/>
      <c r="F6" s="584" t="s">
        <v>163</v>
      </c>
      <c r="G6" s="542">
        <f>G11+G16+G17+G18+G19</f>
        <v>389655</v>
      </c>
    </row>
    <row r="7" spans="1:7">
      <c r="A7" s="579"/>
      <c r="B7" s="580"/>
      <c r="C7" s="581"/>
      <c r="D7" s="583"/>
      <c r="E7" s="370"/>
      <c r="F7" s="585"/>
      <c r="G7" s="542"/>
    </row>
    <row r="8" spans="1:7">
      <c r="A8" s="572" t="s">
        <v>162</v>
      </c>
      <c r="B8" s="572"/>
      <c r="C8" s="572"/>
      <c r="D8" s="572"/>
      <c r="E8" s="572"/>
      <c r="F8" s="572"/>
      <c r="G8" s="572"/>
    </row>
    <row r="9" spans="1:7" s="351" customFormat="1" ht="38.25" customHeight="1">
      <c r="A9" s="547" t="s">
        <v>95</v>
      </c>
      <c r="B9" s="547"/>
      <c r="C9" s="547"/>
      <c r="D9" s="353"/>
      <c r="E9" s="353"/>
      <c r="F9" s="353"/>
      <c r="G9" s="352">
        <v>261358</v>
      </c>
    </row>
    <row r="10" spans="1:7" s="348" customFormat="1" ht="27" customHeight="1">
      <c r="A10" s="559" t="s">
        <v>9</v>
      </c>
      <c r="B10" s="560"/>
      <c r="C10" s="560"/>
      <c r="D10" s="360"/>
      <c r="E10" s="360"/>
      <c r="F10" s="360"/>
      <c r="G10" s="349">
        <v>0</v>
      </c>
    </row>
    <row r="11" spans="1:7" ht="12.75" customHeight="1">
      <c r="A11" s="549" t="s">
        <v>10</v>
      </c>
      <c r="B11" s="549"/>
      <c r="C11" s="549"/>
      <c r="D11" s="283"/>
      <c r="E11" s="283"/>
      <c r="F11" s="283"/>
      <c r="G11" s="282">
        <f>G9+G10</f>
        <v>261358</v>
      </c>
    </row>
    <row r="12" spans="1:7">
      <c r="A12" s="573" t="s">
        <v>35</v>
      </c>
      <c r="B12" s="573"/>
      <c r="C12" s="573"/>
      <c r="D12" s="573"/>
      <c r="E12" s="573"/>
      <c r="F12" s="573"/>
      <c r="G12" s="573"/>
    </row>
    <row r="13" spans="1:7" s="351" customFormat="1" ht="25.5" customHeight="1">
      <c r="A13" s="547" t="s">
        <v>12</v>
      </c>
      <c r="B13" s="547"/>
      <c r="C13" s="547"/>
      <c r="D13" s="353"/>
      <c r="E13" s="353"/>
      <c r="F13" s="353"/>
      <c r="G13" s="352">
        <v>128297</v>
      </c>
    </row>
    <row r="14" spans="1:7" s="348" customFormat="1" ht="27" customHeight="1">
      <c r="A14" s="559" t="s">
        <v>13</v>
      </c>
      <c r="B14" s="560"/>
      <c r="C14" s="560"/>
      <c r="D14" s="360"/>
      <c r="E14" s="360"/>
      <c r="F14" s="360"/>
      <c r="G14" s="349">
        <v>0</v>
      </c>
    </row>
    <row r="15" spans="1:7" s="348" customFormat="1">
      <c r="A15" s="564" t="s">
        <v>161</v>
      </c>
      <c r="B15" s="565"/>
      <c r="C15" s="565"/>
      <c r="D15" s="360"/>
      <c r="E15" s="360"/>
      <c r="F15" s="360"/>
      <c r="G15" s="359">
        <v>0</v>
      </c>
    </row>
    <row r="16" spans="1:7" ht="12.75" customHeight="1">
      <c r="A16" s="549" t="s">
        <v>14</v>
      </c>
      <c r="B16" s="549"/>
      <c r="C16" s="549"/>
      <c r="D16" s="283"/>
      <c r="E16" s="283"/>
      <c r="F16" s="283"/>
      <c r="G16" s="282">
        <f>G13+G14+G15</f>
        <v>128297</v>
      </c>
    </row>
    <row r="17" spans="1:7" s="314" customFormat="1">
      <c r="A17" s="550" t="s">
        <v>82</v>
      </c>
      <c r="B17" s="551"/>
      <c r="C17" s="552"/>
      <c r="D17" s="297"/>
      <c r="E17" s="297"/>
      <c r="F17" s="297"/>
      <c r="G17" s="296">
        <v>0</v>
      </c>
    </row>
    <row r="18" spans="1:7" s="309" customFormat="1" ht="12.75" customHeight="1">
      <c r="A18" s="566" t="s">
        <v>71</v>
      </c>
      <c r="B18" s="567"/>
      <c r="C18" s="568"/>
      <c r="D18" s="358"/>
      <c r="E18" s="358"/>
      <c r="F18" s="358"/>
      <c r="G18" s="292">
        <v>0</v>
      </c>
    </row>
    <row r="19" spans="1:7" s="304" customFormat="1" ht="12.75" customHeight="1">
      <c r="A19" s="569" t="s">
        <v>70</v>
      </c>
      <c r="B19" s="570"/>
      <c r="C19" s="571"/>
      <c r="D19" s="347"/>
      <c r="E19" s="347"/>
      <c r="F19" s="347"/>
      <c r="G19" s="289">
        <v>0</v>
      </c>
    </row>
    <row r="20" spans="1:7" s="344" customFormat="1" ht="23.25" customHeight="1">
      <c r="A20" s="561" t="s">
        <v>160</v>
      </c>
      <c r="B20" s="562"/>
      <c r="C20" s="563"/>
      <c r="D20" s="357"/>
      <c r="E20" s="357"/>
      <c r="F20" s="357"/>
      <c r="G20" s="356">
        <f>SUM(G21:G25)</f>
        <v>2048433</v>
      </c>
    </row>
    <row r="21" spans="1:7" s="304" customFormat="1" ht="12.75" customHeight="1">
      <c r="A21" s="533" t="s">
        <v>105</v>
      </c>
      <c r="B21" s="534"/>
      <c r="C21" s="535"/>
      <c r="D21" s="343"/>
      <c r="E21" s="343"/>
      <c r="F21" s="343"/>
      <c r="G21" s="342">
        <v>1220706</v>
      </c>
    </row>
    <row r="22" spans="1:7" s="304" customFormat="1" ht="12.75" customHeight="1">
      <c r="A22" s="533" t="s">
        <v>106</v>
      </c>
      <c r="B22" s="534"/>
      <c r="C22" s="535"/>
      <c r="D22" s="343"/>
      <c r="E22" s="343"/>
      <c r="F22" s="343"/>
      <c r="G22" s="342">
        <v>567754</v>
      </c>
    </row>
    <row r="23" spans="1:7" s="304" customFormat="1" ht="12.75" customHeight="1">
      <c r="A23" s="533" t="s">
        <v>107</v>
      </c>
      <c r="B23" s="534"/>
      <c r="C23" s="535"/>
      <c r="D23" s="343"/>
      <c r="E23" s="343"/>
      <c r="F23" s="343"/>
      <c r="G23" s="342">
        <v>92108</v>
      </c>
    </row>
    <row r="24" spans="1:7" s="304" customFormat="1" ht="12.75" customHeight="1">
      <c r="A24" s="533" t="s">
        <v>108</v>
      </c>
      <c r="B24" s="534"/>
      <c r="C24" s="535"/>
      <c r="D24" s="343"/>
      <c r="E24" s="343"/>
      <c r="F24" s="343"/>
      <c r="G24" s="342">
        <v>167865</v>
      </c>
    </row>
    <row r="25" spans="1:7" s="304" customFormat="1" ht="12.75" customHeight="1">
      <c r="A25" s="533" t="s">
        <v>109</v>
      </c>
      <c r="B25" s="534"/>
      <c r="C25" s="535"/>
      <c r="D25" s="343"/>
      <c r="E25" s="343"/>
      <c r="F25" s="343"/>
      <c r="G25" s="342"/>
    </row>
    <row r="26" spans="1:7">
      <c r="A26" s="355"/>
    </row>
    <row r="27" spans="1:7">
      <c r="A27" s="536" t="s">
        <v>44</v>
      </c>
      <c r="B27" s="537"/>
      <c r="C27" s="538"/>
      <c r="D27" s="371"/>
      <c r="E27" s="371"/>
      <c r="F27" s="371"/>
      <c r="G27" s="556">
        <f>G32+G36+G37+G38+G39</f>
        <v>350585</v>
      </c>
    </row>
    <row r="28" spans="1:7">
      <c r="A28" s="539"/>
      <c r="B28" s="540"/>
      <c r="C28" s="541"/>
      <c r="D28" s="372"/>
      <c r="E28" s="372"/>
      <c r="F28" s="372"/>
      <c r="G28" s="557"/>
    </row>
    <row r="29" spans="1:7">
      <c r="A29" s="518" t="s">
        <v>16</v>
      </c>
      <c r="B29" s="518"/>
      <c r="C29" s="518"/>
      <c r="D29" s="518"/>
      <c r="E29" s="518"/>
      <c r="F29" s="518"/>
      <c r="G29" s="518"/>
    </row>
    <row r="30" spans="1:7" s="351" customFormat="1" ht="20.25" customHeight="1">
      <c r="A30" s="558" t="s">
        <v>45</v>
      </c>
      <c r="B30" s="558"/>
      <c r="C30" s="558"/>
      <c r="D30" s="353"/>
      <c r="E30" s="353"/>
      <c r="F30" s="353"/>
      <c r="G30" s="352">
        <v>235175</v>
      </c>
    </row>
    <row r="31" spans="1:7" ht="24.75" customHeight="1">
      <c r="A31" s="559" t="s">
        <v>46</v>
      </c>
      <c r="B31" s="560"/>
      <c r="C31" s="560"/>
      <c r="D31" s="354"/>
      <c r="E31" s="354"/>
      <c r="F31" s="354"/>
      <c r="G31" s="324">
        <f>G10</f>
        <v>0</v>
      </c>
    </row>
    <row r="32" spans="1:7" ht="12.75" customHeight="1">
      <c r="A32" s="549" t="s">
        <v>47</v>
      </c>
      <c r="B32" s="549"/>
      <c r="C32" s="549"/>
      <c r="D32" s="283"/>
      <c r="E32" s="283"/>
      <c r="F32" s="283"/>
      <c r="G32" s="282">
        <f>G30+G31</f>
        <v>235175</v>
      </c>
    </row>
    <row r="33" spans="1:7">
      <c r="A33" s="518" t="s">
        <v>35</v>
      </c>
      <c r="B33" s="518"/>
      <c r="C33" s="518"/>
      <c r="D33" s="518"/>
      <c r="E33" s="518"/>
      <c r="F33" s="518"/>
      <c r="G33" s="518"/>
    </row>
    <row r="34" spans="1:7" s="351" customFormat="1" ht="23.25" customHeight="1">
      <c r="A34" s="547" t="s">
        <v>48</v>
      </c>
      <c r="B34" s="547"/>
      <c r="C34" s="547"/>
      <c r="D34" s="353"/>
      <c r="E34" s="353"/>
      <c r="F34" s="353"/>
      <c r="G34" s="352">
        <v>115410</v>
      </c>
    </row>
    <row r="35" spans="1:7" s="348" customFormat="1">
      <c r="A35" s="548" t="s">
        <v>49</v>
      </c>
      <c r="B35" s="548"/>
      <c r="C35" s="548"/>
      <c r="D35" s="350"/>
      <c r="E35" s="350"/>
      <c r="F35" s="350"/>
      <c r="G35" s="349">
        <f>G14</f>
        <v>0</v>
      </c>
    </row>
    <row r="36" spans="1:7" ht="12.75" customHeight="1">
      <c r="A36" s="549" t="s">
        <v>50</v>
      </c>
      <c r="B36" s="549"/>
      <c r="C36" s="549"/>
      <c r="D36" s="283"/>
      <c r="E36" s="283"/>
      <c r="F36" s="283"/>
      <c r="G36" s="282">
        <f>G34+G35</f>
        <v>115410</v>
      </c>
    </row>
    <row r="37" spans="1:7" s="314" customFormat="1" ht="12.75" customHeight="1">
      <c r="A37" s="550" t="s">
        <v>83</v>
      </c>
      <c r="B37" s="551"/>
      <c r="C37" s="552"/>
      <c r="D37" s="297"/>
      <c r="E37" s="297"/>
      <c r="F37" s="297"/>
      <c r="G37" s="296">
        <v>0</v>
      </c>
    </row>
    <row r="38" spans="1:7" ht="12.75" customHeight="1">
      <c r="A38" s="553" t="s">
        <v>73</v>
      </c>
      <c r="B38" s="554"/>
      <c r="C38" s="555"/>
      <c r="D38" s="283"/>
      <c r="E38" s="283"/>
      <c r="F38" s="283"/>
      <c r="G38" s="292">
        <v>0</v>
      </c>
    </row>
    <row r="39" spans="1:7" s="304" customFormat="1" ht="12.75" customHeight="1">
      <c r="A39" s="543" t="s">
        <v>72</v>
      </c>
      <c r="B39" s="544"/>
      <c r="C39" s="545"/>
      <c r="D39" s="347"/>
      <c r="E39" s="347"/>
      <c r="F39" s="347"/>
      <c r="G39" s="289">
        <v>0</v>
      </c>
    </row>
    <row r="40" spans="1:7" s="344" customFormat="1" ht="24.75" customHeight="1">
      <c r="A40" s="546" t="s">
        <v>159</v>
      </c>
      <c r="B40" s="546"/>
      <c r="C40" s="546"/>
      <c r="D40" s="346"/>
      <c r="E40" s="346"/>
      <c r="F40" s="346"/>
      <c r="G40" s="345">
        <f>SUM(G41:G45)</f>
        <v>1645831</v>
      </c>
    </row>
    <row r="41" spans="1:7" s="304" customFormat="1" ht="12.75" customHeight="1">
      <c r="A41" s="533" t="s">
        <v>127</v>
      </c>
      <c r="B41" s="534"/>
      <c r="C41" s="535"/>
      <c r="D41" s="343"/>
      <c r="E41" s="343"/>
      <c r="F41" s="343"/>
      <c r="G41" s="342">
        <v>914441</v>
      </c>
    </row>
    <row r="42" spans="1:7" s="304" customFormat="1" ht="12.75" customHeight="1">
      <c r="A42" s="533" t="s">
        <v>128</v>
      </c>
      <c r="B42" s="534"/>
      <c r="C42" s="535"/>
      <c r="D42" s="343"/>
      <c r="E42" s="343"/>
      <c r="F42" s="343"/>
      <c r="G42" s="342">
        <v>485668</v>
      </c>
    </row>
    <row r="43" spans="1:7" s="304" customFormat="1" ht="12.75" customHeight="1">
      <c r="A43" s="533" t="s">
        <v>129</v>
      </c>
      <c r="B43" s="534"/>
      <c r="C43" s="535"/>
      <c r="D43" s="343"/>
      <c r="E43" s="343"/>
      <c r="F43" s="343"/>
      <c r="G43" s="342">
        <v>87972</v>
      </c>
    </row>
    <row r="44" spans="1:7" s="304" customFormat="1" ht="12.75" customHeight="1">
      <c r="A44" s="533" t="s">
        <v>130</v>
      </c>
      <c r="B44" s="534"/>
      <c r="C44" s="535"/>
      <c r="D44" s="343"/>
      <c r="E44" s="343"/>
      <c r="F44" s="343"/>
      <c r="G44" s="342">
        <v>157750</v>
      </c>
    </row>
    <row r="45" spans="1:7" s="304" customFormat="1" ht="12.75" customHeight="1">
      <c r="A45" s="533" t="s">
        <v>134</v>
      </c>
      <c r="B45" s="534"/>
      <c r="C45" s="535"/>
      <c r="D45" s="343"/>
      <c r="E45" s="343"/>
      <c r="F45" s="343"/>
      <c r="G45" s="342"/>
    </row>
    <row r="46" spans="1:7">
      <c r="A46" s="521" t="s">
        <v>51</v>
      </c>
      <c r="B46" s="521"/>
      <c r="C46" s="521"/>
      <c r="D46" s="323"/>
      <c r="E46" s="323"/>
      <c r="F46" s="323"/>
      <c r="G46" s="373">
        <f>(G27+G40)/(G6+G20)</f>
        <v>0.81884493094588873</v>
      </c>
    </row>
    <row r="47" spans="1:7" s="337" customFormat="1">
      <c r="A47" s="341"/>
      <c r="B47" s="340"/>
      <c r="C47" s="340"/>
      <c r="D47" s="339"/>
      <c r="E47" s="339"/>
      <c r="F47" s="339"/>
      <c r="G47" s="338"/>
    </row>
    <row r="48" spans="1:7" s="303" customFormat="1">
      <c r="A48" s="536" t="s">
        <v>15</v>
      </c>
      <c r="B48" s="537"/>
      <c r="C48" s="538"/>
      <c r="D48" s="371"/>
      <c r="E48" s="371"/>
      <c r="F48" s="371"/>
      <c r="G48" s="542">
        <f>G69+G74+G81+G85+G89</f>
        <v>631345.26440677966</v>
      </c>
    </row>
    <row r="49" spans="1:9" s="303" customFormat="1">
      <c r="A49" s="539"/>
      <c r="B49" s="540"/>
      <c r="C49" s="541"/>
      <c r="D49" s="372"/>
      <c r="E49" s="372"/>
      <c r="F49" s="372"/>
      <c r="G49" s="542"/>
    </row>
    <row r="50" spans="1:9" s="303" customFormat="1">
      <c r="A50" s="518" t="s">
        <v>16</v>
      </c>
      <c r="B50" s="518"/>
      <c r="C50" s="518"/>
      <c r="D50" s="518"/>
      <c r="E50" s="518"/>
      <c r="F50" s="518"/>
      <c r="G50" s="518"/>
    </row>
    <row r="51" spans="1:9" s="303" customFormat="1" ht="24.75" customHeight="1">
      <c r="A51" s="531" t="s">
        <v>17</v>
      </c>
      <c r="B51" s="531"/>
      <c r="C51" s="531"/>
      <c r="D51" s="336">
        <f>D52+D53+D54+D55+D56+D57+D58+D62+D68</f>
        <v>7.5823999999999998</v>
      </c>
      <c r="E51" s="336">
        <f>E52+E53+E54+E55+E56+E57+E58+E62+E68</f>
        <v>8.6475199999999983</v>
      </c>
      <c r="F51" s="336">
        <f>F52+F53+F54+F55+F56+F57+F58+F62+F68</f>
        <v>0.43</v>
      </c>
      <c r="G51" s="367"/>
      <c r="I51" s="335"/>
    </row>
    <row r="52" spans="1:9" s="328" customFormat="1">
      <c r="A52" s="525" t="s">
        <v>18</v>
      </c>
      <c r="B52" s="526"/>
      <c r="C52" s="527"/>
      <c r="D52" s="331">
        <v>0.28999999999999998</v>
      </c>
      <c r="E52" s="331">
        <f t="shared" ref="E52:E58" si="0">D52*1.15</f>
        <v>0.33349999999999996</v>
      </c>
      <c r="F52" s="331"/>
      <c r="G52" s="324">
        <v>9845</v>
      </c>
    </row>
    <row r="53" spans="1:9" s="328" customFormat="1">
      <c r="A53" s="525" t="s">
        <v>19</v>
      </c>
      <c r="B53" s="526"/>
      <c r="C53" s="527"/>
      <c r="D53" s="331">
        <v>0.78</v>
      </c>
      <c r="E53" s="331">
        <f t="shared" si="0"/>
        <v>0.89699999999999991</v>
      </c>
      <c r="F53" s="331"/>
      <c r="G53" s="324">
        <v>70182</v>
      </c>
    </row>
    <row r="54" spans="1:9" s="328" customFormat="1">
      <c r="A54" s="525" t="s">
        <v>20</v>
      </c>
      <c r="B54" s="526"/>
      <c r="C54" s="527"/>
      <c r="D54" s="331">
        <v>0</v>
      </c>
      <c r="E54" s="331">
        <f t="shared" si="0"/>
        <v>0</v>
      </c>
      <c r="F54" s="331"/>
      <c r="G54" s="327">
        <f>F54*C2*12</f>
        <v>0</v>
      </c>
    </row>
    <row r="55" spans="1:9" s="328" customFormat="1">
      <c r="A55" s="525" t="s">
        <v>21</v>
      </c>
      <c r="B55" s="526"/>
      <c r="C55" s="527"/>
      <c r="D55" s="331">
        <v>0.08</v>
      </c>
      <c r="E55" s="331">
        <f t="shared" si="0"/>
        <v>9.1999999999999998E-2</v>
      </c>
      <c r="F55" s="331"/>
      <c r="G55" s="324">
        <v>4764</v>
      </c>
    </row>
    <row r="56" spans="1:9" s="328" customFormat="1">
      <c r="A56" s="525" t="s">
        <v>22</v>
      </c>
      <c r="B56" s="526"/>
      <c r="C56" s="527"/>
      <c r="D56" s="331">
        <v>1.1399999999999999</v>
      </c>
      <c r="E56" s="331">
        <f t="shared" si="0"/>
        <v>1.3109999999999997</v>
      </c>
      <c r="F56" s="331"/>
      <c r="G56" s="324">
        <v>22230</v>
      </c>
    </row>
    <row r="57" spans="1:9" s="328" customFormat="1">
      <c r="A57" s="525" t="s">
        <v>96</v>
      </c>
      <c r="B57" s="526"/>
      <c r="C57" s="527"/>
      <c r="D57" s="331">
        <v>2.91</v>
      </c>
      <c r="E57" s="331">
        <f t="shared" si="0"/>
        <v>3.3464999999999998</v>
      </c>
      <c r="F57" s="331"/>
      <c r="G57" s="324">
        <v>50811</v>
      </c>
      <c r="I57" s="334">
        <f>(I92-G92)*-1</f>
        <v>-1</v>
      </c>
    </row>
    <row r="58" spans="1:9" s="328" customFormat="1">
      <c r="A58" s="525" t="s">
        <v>158</v>
      </c>
      <c r="B58" s="526"/>
      <c r="C58" s="527"/>
      <c r="D58" s="331">
        <v>1.1399999999999999</v>
      </c>
      <c r="E58" s="331">
        <f t="shared" si="0"/>
        <v>1.3109999999999997</v>
      </c>
      <c r="F58" s="331"/>
      <c r="G58" s="324">
        <f>F58*C2*12</f>
        <v>0</v>
      </c>
    </row>
    <row r="59" spans="1:9" s="328" customFormat="1">
      <c r="A59" s="525" t="s">
        <v>24</v>
      </c>
      <c r="B59" s="526"/>
      <c r="C59" s="527"/>
      <c r="D59" s="331"/>
      <c r="E59" s="331"/>
      <c r="F59" s="331"/>
      <c r="G59" s="324"/>
      <c r="I59" s="333" t="s">
        <v>152</v>
      </c>
    </row>
    <row r="60" spans="1:9" s="328" customFormat="1" ht="25.5" customHeight="1">
      <c r="A60" s="531" t="s">
        <v>25</v>
      </c>
      <c r="B60" s="531"/>
      <c r="C60" s="531"/>
      <c r="D60" s="332"/>
      <c r="E60" s="332"/>
      <c r="F60" s="332"/>
      <c r="G60" s="367"/>
    </row>
    <row r="61" spans="1:9" s="303" customFormat="1" ht="24.75" customHeight="1">
      <c r="A61" s="520" t="s">
        <v>27</v>
      </c>
      <c r="B61" s="520"/>
      <c r="C61" s="520"/>
      <c r="D61" s="327">
        <f>((0.24*6)+(0.25*6))/12</f>
        <v>0.245</v>
      </c>
      <c r="E61" s="331"/>
      <c r="F61" s="331">
        <f>D61</f>
        <v>0.245</v>
      </c>
      <c r="G61" s="324">
        <v>14291</v>
      </c>
    </row>
    <row r="62" spans="1:9" s="303" customFormat="1">
      <c r="A62" s="532" t="s">
        <v>157</v>
      </c>
      <c r="B62" s="532"/>
      <c r="C62" s="532"/>
      <c r="D62" s="327">
        <v>0.43</v>
      </c>
      <c r="E62" s="327">
        <v>0.43</v>
      </c>
      <c r="F62" s="327">
        <f>D62</f>
        <v>0.43</v>
      </c>
      <c r="G62" s="324">
        <v>16831</v>
      </c>
    </row>
    <row r="63" spans="1:9" s="303" customFormat="1">
      <c r="A63" s="525" t="s">
        <v>31</v>
      </c>
      <c r="B63" s="526"/>
      <c r="C63" s="527"/>
      <c r="D63" s="331">
        <f>((1.27*6)+(1.4*6))/12</f>
        <v>1.335</v>
      </c>
      <c r="E63" s="331"/>
      <c r="F63" s="331">
        <f>D63</f>
        <v>1.335</v>
      </c>
      <c r="G63" s="324">
        <v>44459</v>
      </c>
    </row>
    <row r="64" spans="1:9" s="303" customFormat="1">
      <c r="A64" s="525" t="s">
        <v>156</v>
      </c>
      <c r="B64" s="526"/>
      <c r="C64" s="527"/>
      <c r="D64" s="330">
        <v>0.27</v>
      </c>
      <c r="E64" s="330"/>
      <c r="F64" s="330"/>
      <c r="G64" s="324">
        <f>F64*C2*12</f>
        <v>0</v>
      </c>
    </row>
    <row r="65" spans="1:9" s="328" customFormat="1" ht="48.75" customHeight="1">
      <c r="A65" s="528" t="s">
        <v>155</v>
      </c>
      <c r="B65" s="529"/>
      <c r="C65" s="530"/>
      <c r="D65" s="329">
        <v>0.21</v>
      </c>
      <c r="E65" s="329"/>
      <c r="F65" s="329"/>
      <c r="G65" s="324">
        <f>F65*C2*12</f>
        <v>0</v>
      </c>
    </row>
    <row r="66" spans="1:9" s="303" customFormat="1">
      <c r="A66" s="521" t="s">
        <v>101</v>
      </c>
      <c r="B66" s="521"/>
      <c r="C66" s="521"/>
      <c r="D66" s="323"/>
      <c r="E66" s="323"/>
      <c r="F66" s="323"/>
      <c r="G66" s="326">
        <f>SUM(G52:G65)</f>
        <v>233413</v>
      </c>
    </row>
    <row r="67" spans="1:9" s="303" customFormat="1">
      <c r="A67" s="520" t="s">
        <v>32</v>
      </c>
      <c r="B67" s="520"/>
      <c r="C67" s="520"/>
      <c r="D67" s="327"/>
      <c r="E67" s="327"/>
      <c r="F67" s="327"/>
      <c r="G67" s="324">
        <v>4764</v>
      </c>
    </row>
    <row r="68" spans="1:9" s="303" customFormat="1">
      <c r="A68" s="520" t="s">
        <v>33</v>
      </c>
      <c r="B68" s="520"/>
      <c r="C68" s="520"/>
      <c r="D68" s="327">
        <f>(D52+D53+D54+D55+D56+D57+D58+D62)*0.12</f>
        <v>0.8123999999999999</v>
      </c>
      <c r="E68" s="327">
        <f>(E52+E53+E54+E55+E56+E57+E58+E62)*0.12</f>
        <v>0.9265199999999999</v>
      </c>
      <c r="F68" s="327"/>
      <c r="G68" s="324">
        <v>23182</v>
      </c>
    </row>
    <row r="69" spans="1:9" s="276" customFormat="1">
      <c r="A69" s="521" t="s">
        <v>102</v>
      </c>
      <c r="B69" s="521"/>
      <c r="C69" s="521"/>
      <c r="D69" s="323"/>
      <c r="E69" s="323"/>
      <c r="F69" s="323"/>
      <c r="G69" s="326">
        <f>G66+G67+G68</f>
        <v>261359</v>
      </c>
    </row>
    <row r="70" spans="1:9">
      <c r="A70" s="518" t="s">
        <v>35</v>
      </c>
      <c r="B70" s="518"/>
      <c r="C70" s="518"/>
      <c r="D70" s="518"/>
      <c r="E70" s="518"/>
      <c r="F70" s="518"/>
      <c r="G70" s="518"/>
    </row>
    <row r="71" spans="1:9" ht="14.25" customHeight="1">
      <c r="A71" s="519" t="s">
        <v>154</v>
      </c>
      <c r="B71" s="519"/>
      <c r="C71" s="519"/>
      <c r="D71" s="325">
        <v>4.03</v>
      </c>
      <c r="E71" s="325">
        <v>4.6399999999999997</v>
      </c>
      <c r="F71" s="325"/>
      <c r="G71" s="324">
        <v>298301</v>
      </c>
    </row>
    <row r="72" spans="1:9">
      <c r="A72" s="520" t="s">
        <v>32</v>
      </c>
      <c r="B72" s="520"/>
      <c r="C72" s="520"/>
      <c r="D72" s="325"/>
      <c r="E72" s="325"/>
      <c r="F72" s="325"/>
      <c r="G72" s="324">
        <v>2223</v>
      </c>
    </row>
    <row r="73" spans="1:9">
      <c r="A73" s="520" t="s">
        <v>33</v>
      </c>
      <c r="B73" s="520"/>
      <c r="C73" s="520"/>
      <c r="D73" s="325"/>
      <c r="E73" s="325"/>
      <c r="F73" s="325"/>
      <c r="G73" s="324">
        <v>11432</v>
      </c>
    </row>
    <row r="74" spans="1:9">
      <c r="A74" s="521" t="s">
        <v>38</v>
      </c>
      <c r="B74" s="521"/>
      <c r="C74" s="521"/>
      <c r="D74" s="323"/>
      <c r="E74" s="323"/>
      <c r="F74" s="323"/>
      <c r="G74" s="367">
        <f>SUM(G71:G73)</f>
        <v>311956</v>
      </c>
    </row>
    <row r="75" spans="1:9" s="314" customFormat="1" ht="14.25" customHeight="1">
      <c r="A75" s="522" t="s">
        <v>84</v>
      </c>
      <c r="B75" s="523"/>
      <c r="C75" s="523"/>
      <c r="D75" s="523"/>
      <c r="E75" s="523"/>
      <c r="F75" s="523"/>
      <c r="G75" s="524"/>
    </row>
    <row r="76" spans="1:9" s="314" customFormat="1" ht="51" customHeight="1">
      <c r="A76" s="510" t="s">
        <v>153</v>
      </c>
      <c r="B76" s="511"/>
      <c r="C76" s="512"/>
      <c r="D76" s="321"/>
      <c r="E76" s="321"/>
      <c r="F76" s="321"/>
      <c r="G76" s="322">
        <v>54000</v>
      </c>
    </row>
    <row r="77" spans="1:9" s="314" customFormat="1" ht="12.75" customHeight="1">
      <c r="A77" s="513" t="s">
        <v>103</v>
      </c>
      <c r="B77" s="514"/>
      <c r="C77" s="515"/>
      <c r="D77" s="321"/>
      <c r="E77" s="321"/>
      <c r="F77" s="321"/>
      <c r="G77" s="320">
        <v>0</v>
      </c>
    </row>
    <row r="78" spans="1:9" s="314" customFormat="1" ht="12.75" customHeight="1">
      <c r="A78" s="510" t="s">
        <v>135</v>
      </c>
      <c r="B78" s="511"/>
      <c r="C78" s="512"/>
      <c r="D78" s="321"/>
      <c r="E78" s="321"/>
      <c r="F78" s="321"/>
      <c r="G78" s="320">
        <v>0</v>
      </c>
      <c r="I78" s="314" t="s">
        <v>152</v>
      </c>
    </row>
    <row r="79" spans="1:9" s="314" customFormat="1" ht="12.75" customHeight="1">
      <c r="A79" s="516" t="s">
        <v>37</v>
      </c>
      <c r="B79" s="516"/>
      <c r="C79" s="516"/>
      <c r="D79" s="318"/>
      <c r="E79" s="318"/>
      <c r="F79" s="318"/>
      <c r="G79" s="319">
        <f>G17*0.12</f>
        <v>0</v>
      </c>
    </row>
    <row r="80" spans="1:9" s="314" customFormat="1" ht="12.75" customHeight="1">
      <c r="A80" s="516" t="s">
        <v>87</v>
      </c>
      <c r="B80" s="516"/>
      <c r="C80" s="516"/>
      <c r="D80" s="318"/>
      <c r="E80" s="318"/>
      <c r="F80" s="318"/>
      <c r="G80" s="317">
        <f>G17*0.02</f>
        <v>0</v>
      </c>
    </row>
    <row r="81" spans="1:10" s="314" customFormat="1" ht="12.75" customHeight="1">
      <c r="A81" s="517" t="s">
        <v>88</v>
      </c>
      <c r="B81" s="517"/>
      <c r="C81" s="517"/>
      <c r="D81" s="316"/>
      <c r="E81" s="316"/>
      <c r="F81" s="316"/>
      <c r="G81" s="315">
        <f>SUM(G76:G80)</f>
        <v>54000</v>
      </c>
    </row>
    <row r="82" spans="1:10" s="309" customFormat="1">
      <c r="A82" s="502" t="s">
        <v>77</v>
      </c>
      <c r="B82" s="503"/>
      <c r="C82" s="503"/>
      <c r="D82" s="503"/>
      <c r="E82" s="503"/>
      <c r="F82" s="503"/>
      <c r="G82" s="504"/>
    </row>
    <row r="83" spans="1:10" s="309" customFormat="1">
      <c r="A83" s="505" t="s">
        <v>37</v>
      </c>
      <c r="B83" s="505"/>
      <c r="C83" s="505"/>
      <c r="D83" s="313"/>
      <c r="E83" s="313"/>
      <c r="F83" s="313"/>
      <c r="G83" s="312">
        <f>G18*0.12</f>
        <v>0</v>
      </c>
    </row>
    <row r="84" spans="1:10" s="309" customFormat="1">
      <c r="A84" s="505" t="s">
        <v>75</v>
      </c>
      <c r="B84" s="505"/>
      <c r="C84" s="505"/>
      <c r="D84" s="313"/>
      <c r="E84" s="313"/>
      <c r="F84" s="313"/>
      <c r="G84" s="312">
        <f>G18-G18/1.18</f>
        <v>0</v>
      </c>
    </row>
    <row r="85" spans="1:10" s="309" customFormat="1">
      <c r="A85" s="506" t="s">
        <v>78</v>
      </c>
      <c r="B85" s="506"/>
      <c r="C85" s="506"/>
      <c r="D85" s="311"/>
      <c r="E85" s="311"/>
      <c r="F85" s="311"/>
      <c r="G85" s="310">
        <f>G83+G84</f>
        <v>0</v>
      </c>
    </row>
    <row r="86" spans="1:10" s="304" customFormat="1">
      <c r="A86" s="507" t="s">
        <v>74</v>
      </c>
      <c r="B86" s="508"/>
      <c r="C86" s="508"/>
      <c r="D86" s="508"/>
      <c r="E86" s="508"/>
      <c r="F86" s="508"/>
      <c r="G86" s="509"/>
    </row>
    <row r="87" spans="1:10" s="304" customFormat="1">
      <c r="A87" s="497" t="s">
        <v>37</v>
      </c>
      <c r="B87" s="497"/>
      <c r="C87" s="497"/>
      <c r="D87" s="308"/>
      <c r="E87" s="308"/>
      <c r="F87" s="308"/>
      <c r="G87" s="307">
        <f>G73*0.2</f>
        <v>2286.4</v>
      </c>
    </row>
    <row r="88" spans="1:10" s="304" customFormat="1">
      <c r="A88" s="497" t="s">
        <v>75</v>
      </c>
      <c r="B88" s="497"/>
      <c r="C88" s="497"/>
      <c r="D88" s="308"/>
      <c r="E88" s="308"/>
      <c r="F88" s="308"/>
      <c r="G88" s="307">
        <f>G73-G73/1.18</f>
        <v>1743.8644067796613</v>
      </c>
    </row>
    <row r="89" spans="1:10" s="304" customFormat="1">
      <c r="A89" s="498" t="s">
        <v>76</v>
      </c>
      <c r="B89" s="498"/>
      <c r="C89" s="498"/>
      <c r="D89" s="306"/>
      <c r="E89" s="306"/>
      <c r="F89" s="306"/>
      <c r="G89" s="305">
        <f>G87+G88</f>
        <v>4030.2644067796614</v>
      </c>
    </row>
    <row r="90" spans="1:10">
      <c r="B90" s="303"/>
      <c r="C90" s="303"/>
      <c r="D90" s="302"/>
      <c r="E90" s="302"/>
      <c r="F90" s="302"/>
      <c r="G90" s="301"/>
    </row>
    <row r="91" spans="1:10" ht="19.5" customHeight="1">
      <c r="A91" s="499" t="s">
        <v>151</v>
      </c>
      <c r="B91" s="500"/>
      <c r="C91" s="500"/>
      <c r="D91" s="500"/>
      <c r="E91" s="500"/>
      <c r="F91" s="500"/>
      <c r="G91" s="501"/>
    </row>
    <row r="92" spans="1:10" ht="12.75" customHeight="1">
      <c r="A92" s="491" t="s">
        <v>97</v>
      </c>
      <c r="B92" s="492"/>
      <c r="C92" s="493"/>
      <c r="D92" s="285"/>
      <c r="E92" s="285"/>
      <c r="F92" s="285"/>
      <c r="G92" s="282">
        <f>G11-G69</f>
        <v>-1</v>
      </c>
      <c r="I92" s="300">
        <f>(G65+G64)*-1</f>
        <v>0</v>
      </c>
      <c r="J92" s="299" t="s">
        <v>150</v>
      </c>
    </row>
    <row r="93" spans="1:10" ht="12.75" customHeight="1">
      <c r="A93" s="491" t="s">
        <v>98</v>
      </c>
      <c r="B93" s="492"/>
      <c r="C93" s="493"/>
      <c r="D93" s="285"/>
      <c r="E93" s="285"/>
      <c r="F93" s="285"/>
      <c r="G93" s="298">
        <f>G16-G74</f>
        <v>-183659</v>
      </c>
    </row>
    <row r="94" spans="1:10" ht="12.75" customHeight="1">
      <c r="A94" s="491" t="s">
        <v>117</v>
      </c>
      <c r="B94" s="492"/>
      <c r="C94" s="493"/>
      <c r="D94" s="285"/>
      <c r="E94" s="285"/>
      <c r="F94" s="285"/>
      <c r="G94" s="282">
        <v>35193</v>
      </c>
    </row>
    <row r="95" spans="1:10" s="294" customFormat="1" ht="25.5" customHeight="1">
      <c r="A95" s="488" t="s">
        <v>114</v>
      </c>
      <c r="B95" s="488"/>
      <c r="C95" s="488"/>
      <c r="D95" s="297"/>
      <c r="E95" s="297"/>
      <c r="F95" s="297"/>
      <c r="G95" s="296">
        <f>G17-G81</f>
        <v>-54000</v>
      </c>
      <c r="I95" s="295" t="s">
        <v>149</v>
      </c>
      <c r="J95" s="288"/>
    </row>
    <row r="96" spans="1:10" s="291" customFormat="1" ht="12.75" customHeight="1">
      <c r="A96" s="489" t="s">
        <v>115</v>
      </c>
      <c r="B96" s="489"/>
      <c r="C96" s="489"/>
      <c r="D96" s="293"/>
      <c r="E96" s="293"/>
      <c r="F96" s="293"/>
      <c r="G96" s="292">
        <f>G18-G85</f>
        <v>0</v>
      </c>
      <c r="I96" s="288"/>
      <c r="J96" s="288"/>
    </row>
    <row r="97" spans="1:10" s="287" customFormat="1" ht="12.75" customHeight="1">
      <c r="A97" s="490" t="s">
        <v>116</v>
      </c>
      <c r="B97" s="490"/>
      <c r="C97" s="490"/>
      <c r="D97" s="290"/>
      <c r="E97" s="290"/>
      <c r="F97" s="290"/>
      <c r="G97" s="289">
        <v>0</v>
      </c>
      <c r="I97" s="288"/>
      <c r="J97" s="288"/>
    </row>
    <row r="98" spans="1:10" ht="12.75" customHeight="1">
      <c r="A98" s="491" t="s">
        <v>148</v>
      </c>
      <c r="B98" s="492"/>
      <c r="C98" s="493"/>
      <c r="D98" s="285"/>
      <c r="E98" s="285"/>
      <c r="F98" s="285"/>
      <c r="G98" s="282">
        <f>G94+G93+G92+G95+G96+G97</f>
        <v>-202467</v>
      </c>
      <c r="H98" s="284"/>
    </row>
    <row r="99" spans="1:10" ht="12.75" customHeight="1">
      <c r="A99" s="494" t="s">
        <v>147</v>
      </c>
      <c r="B99" s="495"/>
      <c r="C99" s="496"/>
      <c r="D99" s="285"/>
      <c r="E99" s="285"/>
      <c r="F99" s="285"/>
      <c r="G99" s="282"/>
      <c r="H99" s="284"/>
      <c r="I99" s="286" t="s">
        <v>146</v>
      </c>
    </row>
    <row r="100" spans="1:10">
      <c r="A100" s="481" t="s">
        <v>145</v>
      </c>
      <c r="B100" s="482"/>
      <c r="C100" s="483"/>
      <c r="D100" s="285"/>
      <c r="E100" s="285"/>
      <c r="F100" s="285"/>
      <c r="G100" s="282">
        <v>0</v>
      </c>
      <c r="H100" s="284"/>
      <c r="I100" s="281" t="s">
        <v>143</v>
      </c>
    </row>
    <row r="101" spans="1:10" s="280" customFormat="1">
      <c r="A101" s="481" t="s">
        <v>144</v>
      </c>
      <c r="B101" s="482"/>
      <c r="C101" s="483"/>
      <c r="D101" s="283"/>
      <c r="E101" s="283"/>
      <c r="F101" s="283"/>
      <c r="G101" s="282">
        <v>0</v>
      </c>
      <c r="I101" s="281" t="s">
        <v>143</v>
      </c>
    </row>
    <row r="102" spans="1:10" ht="26.25" customHeight="1">
      <c r="A102" s="484" t="s">
        <v>113</v>
      </c>
      <c r="B102" s="485"/>
      <c r="C102" s="486"/>
      <c r="D102" s="279"/>
      <c r="E102" s="279"/>
      <c r="F102" s="279"/>
      <c r="G102" s="278">
        <f>G98-G101-G100</f>
        <v>-202467</v>
      </c>
      <c r="I102" s="260" t="s">
        <v>142</v>
      </c>
    </row>
    <row r="103" spans="1:10">
      <c r="G103" s="277"/>
    </row>
    <row r="104" spans="1:10">
      <c r="A104" s="271" t="s">
        <v>56</v>
      </c>
      <c r="B104" s="276"/>
      <c r="C104" s="276"/>
      <c r="D104" s="275"/>
      <c r="E104" s="275"/>
      <c r="F104" s="275"/>
      <c r="G104" s="272" t="s">
        <v>57</v>
      </c>
    </row>
    <row r="105" spans="1:10">
      <c r="A105" s="274"/>
      <c r="B105" s="274"/>
      <c r="C105" s="274"/>
      <c r="D105" s="273"/>
      <c r="E105" s="273"/>
      <c r="F105" s="273"/>
      <c r="G105" s="272"/>
    </row>
    <row r="106" spans="1:10">
      <c r="A106" s="271" t="s">
        <v>58</v>
      </c>
      <c r="G106" s="270" t="s">
        <v>59</v>
      </c>
    </row>
    <row r="107" spans="1:10">
      <c r="G107" s="270"/>
    </row>
    <row r="108" spans="1:10">
      <c r="B108" s="268" t="s">
        <v>61</v>
      </c>
      <c r="C108" s="268"/>
      <c r="G108" s="260"/>
    </row>
    <row r="109" spans="1:10" ht="27.75" customHeight="1">
      <c r="A109" s="487" t="s">
        <v>141</v>
      </c>
      <c r="B109" s="487"/>
      <c r="C109" s="487"/>
      <c r="D109" s="487"/>
      <c r="E109" s="487"/>
      <c r="F109" s="487"/>
      <c r="G109" s="487"/>
    </row>
    <row r="110" spans="1:10">
      <c r="A110" s="268" t="s">
        <v>140</v>
      </c>
      <c r="B110" s="268"/>
      <c r="C110" s="268"/>
      <c r="G110" s="269">
        <v>0</v>
      </c>
    </row>
    <row r="111" spans="1:10" ht="53.25" customHeight="1">
      <c r="A111" s="487" t="s">
        <v>139</v>
      </c>
      <c r="B111" s="487"/>
      <c r="C111" s="487"/>
      <c r="D111" s="487"/>
      <c r="E111" s="487"/>
      <c r="F111" s="487"/>
      <c r="G111" s="487"/>
    </row>
    <row r="112" spans="1:10">
      <c r="B112" s="268"/>
      <c r="C112" s="268"/>
      <c r="G112" s="260"/>
    </row>
    <row r="113" spans="1:7">
      <c r="A113" s="263" t="s">
        <v>100</v>
      </c>
      <c r="G113" s="260"/>
    </row>
    <row r="114" spans="1:7">
      <c r="A114" s="263" t="s">
        <v>138</v>
      </c>
      <c r="G114" s="260"/>
    </row>
    <row r="115" spans="1:7" ht="14.25" customHeight="1">
      <c r="A115" s="267"/>
      <c r="B115" s="266"/>
      <c r="C115" s="266"/>
      <c r="D115" s="265"/>
      <c r="E115" s="265"/>
      <c r="F115" s="265"/>
      <c r="G115" s="264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74" t="s">
        <v>125</v>
      </c>
      <c r="B1" s="574"/>
      <c r="C1" s="574"/>
      <c r="D1" s="574"/>
      <c r="E1" s="574"/>
    </row>
    <row r="2" spans="1:5">
      <c r="A2" s="396" t="s">
        <v>2</v>
      </c>
      <c r="B2" s="396"/>
      <c r="C2" s="6">
        <f>C3+C4</f>
        <v>0</v>
      </c>
      <c r="D2" s="7"/>
    </row>
    <row r="3" spans="1:5">
      <c r="A3" s="394" t="s">
        <v>3</v>
      </c>
      <c r="B3" s="394"/>
      <c r="C3" s="9">
        <v>0</v>
      </c>
      <c r="D3" s="7"/>
      <c r="E3" s="87"/>
    </row>
    <row r="4" spans="1:5">
      <c r="A4" s="394" t="s">
        <v>4</v>
      </c>
      <c r="B4" s="394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6" t="s">
        <v>5</v>
      </c>
      <c r="B6" s="617"/>
      <c r="C6" s="618"/>
      <c r="D6" s="622" t="s">
        <v>6</v>
      </c>
      <c r="E6" s="602">
        <f>E11+E15+E16+E17+E18+E26</f>
        <v>0</v>
      </c>
    </row>
    <row r="7" spans="1:5">
      <c r="A7" s="619"/>
      <c r="B7" s="620"/>
      <c r="C7" s="621"/>
      <c r="D7" s="623"/>
      <c r="E7" s="602"/>
    </row>
    <row r="8" spans="1:5">
      <c r="A8" s="412" t="s">
        <v>7</v>
      </c>
      <c r="B8" s="412"/>
      <c r="C8" s="412"/>
      <c r="D8" s="412"/>
      <c r="E8" s="412"/>
    </row>
    <row r="9" spans="1:5" s="150" customFormat="1" ht="38.25" customHeight="1">
      <c r="A9" s="605" t="s">
        <v>95</v>
      </c>
      <c r="B9" s="605"/>
      <c r="C9" s="605"/>
      <c r="D9" s="148"/>
      <c r="E9" s="149">
        <v>0</v>
      </c>
    </row>
    <row r="10" spans="1:5" s="147" customFormat="1" ht="27" customHeight="1">
      <c r="A10" s="600" t="s">
        <v>9</v>
      </c>
      <c r="B10" s="601"/>
      <c r="C10" s="601"/>
      <c r="D10" s="151"/>
      <c r="E10" s="146">
        <v>0</v>
      </c>
    </row>
    <row r="11" spans="1:5" ht="12.75" customHeight="1">
      <c r="A11" s="604" t="s">
        <v>10</v>
      </c>
      <c r="B11" s="604"/>
      <c r="C11" s="604"/>
      <c r="D11" s="131"/>
      <c r="E11" s="76">
        <f>E9+E10</f>
        <v>0</v>
      </c>
    </row>
    <row r="12" spans="1:5">
      <c r="A12" s="624" t="s">
        <v>35</v>
      </c>
      <c r="B12" s="624"/>
      <c r="C12" s="624"/>
      <c r="D12" s="624"/>
      <c r="E12" s="624"/>
    </row>
    <row r="13" spans="1:5" s="150" customFormat="1" ht="25.5" customHeight="1">
      <c r="A13" s="605" t="s">
        <v>12</v>
      </c>
      <c r="B13" s="605"/>
      <c r="C13" s="605"/>
      <c r="D13" s="148"/>
      <c r="E13" s="149">
        <v>0</v>
      </c>
    </row>
    <row r="14" spans="1:5" s="147" customFormat="1" ht="27" customHeight="1">
      <c r="A14" s="600" t="s">
        <v>13</v>
      </c>
      <c r="B14" s="601"/>
      <c r="C14" s="601"/>
      <c r="D14" s="151"/>
      <c r="E14" s="146">
        <v>0</v>
      </c>
    </row>
    <row r="15" spans="1:5" ht="12.75" customHeight="1">
      <c r="A15" s="604" t="s">
        <v>14</v>
      </c>
      <c r="B15" s="604"/>
      <c r="C15" s="604"/>
      <c r="D15" s="131"/>
      <c r="E15" s="76">
        <f>E13+E14</f>
        <v>0</v>
      </c>
    </row>
    <row r="16" spans="1:5" s="93" customFormat="1">
      <c r="A16" s="472" t="s">
        <v>82</v>
      </c>
      <c r="B16" s="473"/>
      <c r="C16" s="474"/>
      <c r="D16" s="152"/>
      <c r="E16" s="92">
        <v>0</v>
      </c>
    </row>
    <row r="17" spans="1:5" s="96" customFormat="1" ht="12.75" customHeight="1">
      <c r="A17" s="475" t="s">
        <v>71</v>
      </c>
      <c r="B17" s="476"/>
      <c r="C17" s="477"/>
      <c r="D17" s="153"/>
      <c r="E17" s="95">
        <v>0</v>
      </c>
    </row>
    <row r="18" spans="1:5" s="99" customFormat="1" ht="12.75" customHeight="1">
      <c r="A18" s="478" t="s">
        <v>70</v>
      </c>
      <c r="B18" s="479"/>
      <c r="C18" s="480"/>
      <c r="D18" s="154"/>
      <c r="E18" s="98">
        <v>0</v>
      </c>
    </row>
    <row r="19" spans="1:5" s="99" customFormat="1" ht="12.75" customHeight="1">
      <c r="A19" s="595" t="s">
        <v>104</v>
      </c>
      <c r="B19" s="595"/>
      <c r="C19" s="595"/>
      <c r="D19" s="595"/>
      <c r="E19" s="595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6" t="s">
        <v>44</v>
      </c>
      <c r="B28" s="607"/>
      <c r="C28" s="608"/>
      <c r="D28" s="183"/>
      <c r="E28" s="612">
        <f>E33+E37+E38+E39+E40+E48</f>
        <v>0</v>
      </c>
    </row>
    <row r="29" spans="1:5">
      <c r="A29" s="609"/>
      <c r="B29" s="610"/>
      <c r="C29" s="611"/>
      <c r="D29" s="184"/>
      <c r="E29" s="613"/>
    </row>
    <row r="30" spans="1:5">
      <c r="A30" s="418" t="s">
        <v>16</v>
      </c>
      <c r="B30" s="418"/>
      <c r="C30" s="418"/>
      <c r="D30" s="418"/>
      <c r="E30" s="418"/>
    </row>
    <row r="31" spans="1:5" s="150" customFormat="1" ht="27" customHeight="1">
      <c r="A31" s="599" t="s">
        <v>45</v>
      </c>
      <c r="B31" s="599"/>
      <c r="C31" s="599"/>
      <c r="D31" s="148"/>
      <c r="E31" s="149">
        <v>0</v>
      </c>
    </row>
    <row r="32" spans="1:5" ht="24.75" customHeight="1">
      <c r="A32" s="600" t="s">
        <v>46</v>
      </c>
      <c r="B32" s="601"/>
      <c r="C32" s="601"/>
      <c r="D32" s="158"/>
      <c r="E32" s="84">
        <f>E10</f>
        <v>0</v>
      </c>
    </row>
    <row r="33" spans="1:5" ht="12.75" customHeight="1">
      <c r="A33" s="604" t="s">
        <v>47</v>
      </c>
      <c r="B33" s="604"/>
      <c r="C33" s="604"/>
      <c r="D33" s="131"/>
      <c r="E33" s="76">
        <f>E31+E32</f>
        <v>0</v>
      </c>
    </row>
    <row r="34" spans="1:5">
      <c r="A34" s="418" t="s">
        <v>35</v>
      </c>
      <c r="B34" s="418"/>
      <c r="C34" s="418"/>
      <c r="D34" s="418"/>
      <c r="E34" s="418"/>
    </row>
    <row r="35" spans="1:5" s="150" customFormat="1" ht="25.5" customHeight="1">
      <c r="A35" s="605" t="s">
        <v>48</v>
      </c>
      <c r="B35" s="605"/>
      <c r="C35" s="605"/>
      <c r="D35" s="148"/>
      <c r="E35" s="149">
        <v>0</v>
      </c>
    </row>
    <row r="36" spans="1:5" s="147" customFormat="1">
      <c r="A36" s="603" t="s">
        <v>49</v>
      </c>
      <c r="B36" s="603"/>
      <c r="C36" s="603"/>
      <c r="D36" s="159"/>
      <c r="E36" s="146">
        <f>E14</f>
        <v>0</v>
      </c>
    </row>
    <row r="37" spans="1:5" ht="12.75" customHeight="1">
      <c r="A37" s="604" t="s">
        <v>50</v>
      </c>
      <c r="B37" s="604"/>
      <c r="C37" s="604"/>
      <c r="D37" s="131"/>
      <c r="E37" s="76">
        <f>E35+E36</f>
        <v>0</v>
      </c>
    </row>
    <row r="38" spans="1:5" s="93" customFormat="1" ht="12.75" customHeight="1">
      <c r="A38" s="472" t="s">
        <v>83</v>
      </c>
      <c r="B38" s="473"/>
      <c r="C38" s="474"/>
      <c r="D38" s="152"/>
      <c r="E38" s="92">
        <v>0</v>
      </c>
    </row>
    <row r="39" spans="1:5" ht="12.75" customHeight="1">
      <c r="A39" s="460" t="s">
        <v>73</v>
      </c>
      <c r="B39" s="461"/>
      <c r="C39" s="462"/>
      <c r="D39" s="131"/>
      <c r="E39" s="95">
        <v>0</v>
      </c>
    </row>
    <row r="40" spans="1:5" s="99" customFormat="1" ht="12.75" customHeight="1">
      <c r="A40" s="463" t="s">
        <v>72</v>
      </c>
      <c r="B40" s="464"/>
      <c r="C40" s="465"/>
      <c r="D40" s="154"/>
      <c r="E40" s="98">
        <v>0</v>
      </c>
    </row>
    <row r="41" spans="1:5" s="99" customFormat="1" ht="12.75" customHeight="1">
      <c r="A41" s="595" t="s">
        <v>104</v>
      </c>
      <c r="B41" s="595"/>
      <c r="C41" s="595"/>
      <c r="D41" s="595"/>
      <c r="E41" s="595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6" t="s">
        <v>51</v>
      </c>
      <c r="B49" s="596"/>
      <c r="C49" s="596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6" t="s">
        <v>15</v>
      </c>
      <c r="B51" s="607"/>
      <c r="C51" s="608"/>
      <c r="D51" s="183"/>
      <c r="E51" s="602">
        <f>E70+E77</f>
        <v>0</v>
      </c>
    </row>
    <row r="52" spans="1:7" s="38" customFormat="1">
      <c r="A52" s="609"/>
      <c r="B52" s="610"/>
      <c r="C52" s="611"/>
      <c r="D52" s="184"/>
      <c r="E52" s="602"/>
    </row>
    <row r="53" spans="1:7" s="38" customFormat="1">
      <c r="A53" s="418" t="s">
        <v>16</v>
      </c>
      <c r="B53" s="418"/>
      <c r="C53" s="418"/>
      <c r="D53" s="418"/>
      <c r="E53" s="418"/>
    </row>
    <row r="54" spans="1:7" s="38" customFormat="1" ht="24.75" customHeight="1">
      <c r="A54" s="597" t="s">
        <v>17</v>
      </c>
      <c r="B54" s="597"/>
      <c r="C54" s="597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20" t="s">
        <v>18</v>
      </c>
      <c r="B55" s="421"/>
      <c r="C55" s="422"/>
      <c r="D55" s="162">
        <v>0.28999999999999998</v>
      </c>
      <c r="E55" s="84">
        <f>D55*C4</f>
        <v>0</v>
      </c>
    </row>
    <row r="56" spans="1:7" s="179" customFormat="1">
      <c r="A56" s="420" t="s">
        <v>19</v>
      </c>
      <c r="B56" s="421"/>
      <c r="C56" s="422"/>
      <c r="D56" s="162">
        <v>0.78</v>
      </c>
      <c r="E56" s="84">
        <f>D56*C2</f>
        <v>0</v>
      </c>
    </row>
    <row r="57" spans="1:7" s="179" customFormat="1">
      <c r="A57" s="420" t="s">
        <v>20</v>
      </c>
      <c r="B57" s="421"/>
      <c r="C57" s="422"/>
      <c r="D57" s="162">
        <v>0.11</v>
      </c>
      <c r="E57" s="84">
        <f>D57*C2</f>
        <v>0</v>
      </c>
    </row>
    <row r="58" spans="1:7" s="179" customFormat="1">
      <c r="A58" s="420" t="s">
        <v>21</v>
      </c>
      <c r="B58" s="421"/>
      <c r="C58" s="422"/>
      <c r="D58" s="162">
        <v>0.08</v>
      </c>
      <c r="E58" s="84">
        <f>D58*C2</f>
        <v>0</v>
      </c>
    </row>
    <row r="59" spans="1:7" s="179" customFormat="1">
      <c r="A59" s="420" t="s">
        <v>22</v>
      </c>
      <c r="B59" s="421"/>
      <c r="C59" s="422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20" t="s">
        <v>96</v>
      </c>
      <c r="B60" s="421"/>
      <c r="C60" s="422"/>
      <c r="D60" s="162">
        <v>3.96</v>
      </c>
      <c r="E60" s="84">
        <f>D60*C2</f>
        <v>0</v>
      </c>
    </row>
    <row r="61" spans="1:7" s="179" customFormat="1">
      <c r="A61" s="420" t="s">
        <v>24</v>
      </c>
      <c r="B61" s="421"/>
      <c r="C61" s="422"/>
      <c r="D61" s="162">
        <v>0.42</v>
      </c>
      <c r="E61" s="84">
        <f>D61*C2</f>
        <v>0</v>
      </c>
      <c r="G61" s="125"/>
    </row>
    <row r="62" spans="1:7" s="179" customFormat="1" ht="25.5" customHeight="1">
      <c r="A62" s="597" t="s">
        <v>123</v>
      </c>
      <c r="B62" s="597"/>
      <c r="C62" s="597"/>
      <c r="D62" s="163"/>
      <c r="E62" s="185">
        <f>SUM(E63:E67)</f>
        <v>0</v>
      </c>
    </row>
    <row r="63" spans="1:7" s="38" customFormat="1" ht="27.75" customHeight="1">
      <c r="A63" s="417" t="s">
        <v>122</v>
      </c>
      <c r="B63" s="417"/>
      <c r="C63" s="417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4" t="s">
        <v>29</v>
      </c>
      <c r="B64" s="424"/>
      <c r="C64" s="424"/>
      <c r="D64" s="16">
        <v>0.43</v>
      </c>
      <c r="E64" s="84">
        <f>D64*C2</f>
        <v>0</v>
      </c>
    </row>
    <row r="65" spans="1:7" s="38" customFormat="1">
      <c r="A65" s="420" t="s">
        <v>121</v>
      </c>
      <c r="B65" s="421"/>
      <c r="C65" s="422"/>
      <c r="D65" s="162">
        <f>((1.27*6)+(1.4*6))/12</f>
        <v>1.335</v>
      </c>
      <c r="E65" s="84">
        <f>D65*C3</f>
        <v>0</v>
      </c>
    </row>
    <row r="66" spans="1:7" s="38" customFormat="1">
      <c r="A66" s="420" t="s">
        <v>124</v>
      </c>
      <c r="B66" s="421"/>
      <c r="C66" s="422"/>
      <c r="D66" s="162">
        <v>0.26100000000000001</v>
      </c>
      <c r="E66" s="84">
        <f>D66*C3</f>
        <v>0</v>
      </c>
    </row>
    <row r="67" spans="1:7" s="38" customFormat="1" ht="25.5" customHeight="1">
      <c r="A67" s="420" t="s">
        <v>119</v>
      </c>
      <c r="B67" s="421"/>
      <c r="C67" s="422"/>
      <c r="D67" s="162">
        <v>0</v>
      </c>
      <c r="E67" s="84">
        <v>0</v>
      </c>
    </row>
    <row r="68" spans="1:7" s="38" customFormat="1">
      <c r="A68" s="417" t="s">
        <v>87</v>
      </c>
      <c r="B68" s="417"/>
      <c r="C68" s="417"/>
      <c r="D68" s="16"/>
      <c r="E68" s="84">
        <f>(E9)*0.02</f>
        <v>0</v>
      </c>
    </row>
    <row r="69" spans="1:7" s="38" customFormat="1">
      <c r="A69" s="417" t="s">
        <v>37</v>
      </c>
      <c r="B69" s="417"/>
      <c r="C69" s="417"/>
      <c r="D69" s="16">
        <v>0.86</v>
      </c>
      <c r="E69" s="84">
        <f>0.1*E11</f>
        <v>0</v>
      </c>
    </row>
    <row r="70" spans="1:7" s="38" customFormat="1">
      <c r="A70" s="596" t="s">
        <v>101</v>
      </c>
      <c r="B70" s="596"/>
      <c r="C70" s="596"/>
      <c r="D70" s="160"/>
      <c r="E70" s="123">
        <f>E62+E68+E69</f>
        <v>0</v>
      </c>
    </row>
    <row r="71" spans="1:7" s="179" customFormat="1" ht="55.5" customHeight="1">
      <c r="A71" s="625" t="s">
        <v>112</v>
      </c>
      <c r="B71" s="626"/>
      <c r="C71" s="627"/>
      <c r="D71" s="186"/>
      <c r="E71" s="84">
        <v>0</v>
      </c>
    </row>
    <row r="72" spans="1:7" s="27" customFormat="1">
      <c r="A72" s="596" t="s">
        <v>102</v>
      </c>
      <c r="B72" s="596"/>
      <c r="C72" s="596"/>
      <c r="D72" s="160"/>
      <c r="E72" s="123">
        <f>E70+E71</f>
        <v>0</v>
      </c>
    </row>
    <row r="73" spans="1:7">
      <c r="A73" s="418" t="s">
        <v>35</v>
      </c>
      <c r="B73" s="418"/>
      <c r="C73" s="418"/>
      <c r="D73" s="418"/>
      <c r="E73" s="418"/>
    </row>
    <row r="74" spans="1:7" ht="24.75" customHeight="1">
      <c r="A74" s="598" t="s">
        <v>120</v>
      </c>
      <c r="B74" s="598"/>
      <c r="C74" s="598"/>
      <c r="D74" s="36">
        <v>4.38</v>
      </c>
      <c r="E74" s="84">
        <v>0</v>
      </c>
    </row>
    <row r="75" spans="1:7">
      <c r="A75" s="417" t="s">
        <v>87</v>
      </c>
      <c r="B75" s="417"/>
      <c r="C75" s="417"/>
      <c r="D75" s="36"/>
      <c r="E75" s="84">
        <f>(E13)*0.02</f>
        <v>0</v>
      </c>
    </row>
    <row r="76" spans="1:7">
      <c r="A76" s="417" t="s">
        <v>37</v>
      </c>
      <c r="B76" s="417"/>
      <c r="C76" s="417"/>
      <c r="D76" s="36"/>
      <c r="E76" s="84">
        <f>(E15)*0.12</f>
        <v>0</v>
      </c>
    </row>
    <row r="77" spans="1:7">
      <c r="A77" s="596" t="s">
        <v>38</v>
      </c>
      <c r="B77" s="596"/>
      <c r="C77" s="596"/>
      <c r="D77" s="160"/>
      <c r="E77" s="185">
        <f>SUM(E74:E76)</f>
        <v>0</v>
      </c>
    </row>
    <row r="78" spans="1:7" s="93" customFormat="1" ht="14.25" customHeight="1">
      <c r="A78" s="466" t="s">
        <v>84</v>
      </c>
      <c r="B78" s="467"/>
      <c r="C78" s="467"/>
      <c r="D78" s="467"/>
      <c r="E78" s="468"/>
    </row>
    <row r="79" spans="1:7" s="93" customFormat="1" ht="12.75" customHeight="1">
      <c r="A79" s="469" t="s">
        <v>85</v>
      </c>
      <c r="B79" s="470"/>
      <c r="C79" s="471"/>
      <c r="D79" s="164"/>
      <c r="E79" s="129">
        <v>0</v>
      </c>
      <c r="G79" s="93" t="s">
        <v>137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5" t="s">
        <v>37</v>
      </c>
      <c r="B81" s="455"/>
      <c r="C81" s="455"/>
      <c r="D81" s="165"/>
      <c r="E81" s="130">
        <f>E16*0.12</f>
        <v>0</v>
      </c>
    </row>
    <row r="82" spans="1:5" s="93" customFormat="1" ht="12.75" customHeight="1">
      <c r="A82" s="455" t="s">
        <v>87</v>
      </c>
      <c r="B82" s="455"/>
      <c r="C82" s="455"/>
      <c r="D82" s="165"/>
      <c r="E82" s="130">
        <f>E16*0.02</f>
        <v>0</v>
      </c>
    </row>
    <row r="83" spans="1:5" s="93" customFormat="1" ht="12.75" customHeight="1">
      <c r="A83" s="628" t="s">
        <v>88</v>
      </c>
      <c r="B83" s="628"/>
      <c r="C83" s="628"/>
      <c r="D83" s="166"/>
      <c r="E83" s="124">
        <f>SUM(E79:E82)</f>
        <v>0</v>
      </c>
    </row>
    <row r="84" spans="1:5" s="96" customFormat="1">
      <c r="A84" s="457" t="s">
        <v>77</v>
      </c>
      <c r="B84" s="458"/>
      <c r="C84" s="458"/>
      <c r="D84" s="458"/>
      <c r="E84" s="459"/>
    </row>
    <row r="85" spans="1:5" s="96" customFormat="1">
      <c r="A85" s="443" t="s">
        <v>37</v>
      </c>
      <c r="B85" s="443"/>
      <c r="C85" s="443"/>
      <c r="D85" s="167"/>
      <c r="E85" s="107">
        <f>E17*0.12</f>
        <v>0</v>
      </c>
    </row>
    <row r="86" spans="1:5" s="96" customFormat="1">
      <c r="A86" s="443" t="s">
        <v>75</v>
      </c>
      <c r="B86" s="443"/>
      <c r="C86" s="443"/>
      <c r="D86" s="167"/>
      <c r="E86" s="107">
        <f>E17-E17/1.18</f>
        <v>0</v>
      </c>
    </row>
    <row r="87" spans="1:5" s="96" customFormat="1">
      <c r="A87" s="629" t="s">
        <v>78</v>
      </c>
      <c r="B87" s="629"/>
      <c r="C87" s="629"/>
      <c r="D87" s="168"/>
      <c r="E87" s="127">
        <f>E85+E86</f>
        <v>0</v>
      </c>
    </row>
    <row r="88" spans="1:5" s="99" customFormat="1">
      <c r="A88" s="445" t="s">
        <v>74</v>
      </c>
      <c r="B88" s="446"/>
      <c r="C88" s="446"/>
      <c r="D88" s="446"/>
      <c r="E88" s="447"/>
    </row>
    <row r="89" spans="1:5" s="99" customFormat="1">
      <c r="A89" s="450" t="s">
        <v>37</v>
      </c>
      <c r="B89" s="450"/>
      <c r="C89" s="450"/>
      <c r="D89" s="169"/>
      <c r="E89" s="111">
        <f>E76*0.2</f>
        <v>0</v>
      </c>
    </row>
    <row r="90" spans="1:5" s="99" customFormat="1">
      <c r="A90" s="450" t="s">
        <v>75</v>
      </c>
      <c r="B90" s="450"/>
      <c r="C90" s="450"/>
      <c r="D90" s="169"/>
      <c r="E90" s="111">
        <f>E76-E76/1.18</f>
        <v>0</v>
      </c>
    </row>
    <row r="91" spans="1:5" s="99" customFormat="1">
      <c r="A91" s="451" t="s">
        <v>76</v>
      </c>
      <c r="B91" s="451"/>
      <c r="C91" s="451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14" t="s">
        <v>79</v>
      </c>
      <c r="B93" s="615"/>
      <c r="C93" s="615"/>
      <c r="D93" s="615"/>
      <c r="E93" s="616"/>
    </row>
    <row r="94" spans="1:5" ht="12.75" customHeight="1">
      <c r="A94" s="586" t="s">
        <v>97</v>
      </c>
      <c r="B94" s="587"/>
      <c r="C94" s="588"/>
      <c r="D94" s="172"/>
      <c r="E94" s="188">
        <f>E11-E72</f>
        <v>0</v>
      </c>
    </row>
    <row r="95" spans="1:5" ht="12.75" customHeight="1">
      <c r="A95" s="586" t="s">
        <v>98</v>
      </c>
      <c r="B95" s="587"/>
      <c r="C95" s="588"/>
      <c r="D95" s="172"/>
      <c r="E95" s="189">
        <f>E15-E77</f>
        <v>0</v>
      </c>
    </row>
    <row r="96" spans="1:5" ht="12.75" customHeight="1">
      <c r="A96" s="586" t="s">
        <v>117</v>
      </c>
      <c r="B96" s="587"/>
      <c r="C96" s="588"/>
      <c r="D96" s="172"/>
      <c r="E96" s="188">
        <v>0</v>
      </c>
    </row>
    <row r="97" spans="1:7" ht="12.75" customHeight="1">
      <c r="A97" s="586" t="s">
        <v>118</v>
      </c>
      <c r="B97" s="587"/>
      <c r="C97" s="588"/>
      <c r="D97" s="172"/>
      <c r="E97" s="188">
        <f>E96+E95+E94</f>
        <v>0</v>
      </c>
      <c r="F97" s="48"/>
    </row>
    <row r="98" spans="1:7" s="132" customFormat="1" ht="18.75" customHeight="1">
      <c r="A98" s="589" t="s">
        <v>99</v>
      </c>
      <c r="B98" s="590"/>
      <c r="C98" s="591"/>
      <c r="D98" s="131"/>
      <c r="E98" s="188">
        <v>0</v>
      </c>
      <c r="G98" s="187"/>
    </row>
    <row r="99" spans="1:7" ht="26.25" customHeight="1">
      <c r="A99" s="592" t="s">
        <v>113</v>
      </c>
      <c r="B99" s="593"/>
      <c r="C99" s="594"/>
      <c r="D99" s="173"/>
      <c r="E99" s="190">
        <f>E97-E98</f>
        <v>0</v>
      </c>
    </row>
    <row r="100" spans="1:7" s="114" customFormat="1" ht="27" customHeight="1">
      <c r="A100" s="452" t="s">
        <v>114</v>
      </c>
      <c r="B100" s="452"/>
      <c r="C100" s="452"/>
      <c r="D100" s="152"/>
      <c r="E100" s="191">
        <f>E16-E83</f>
        <v>0</v>
      </c>
    </row>
    <row r="101" spans="1:7" s="116" customFormat="1" ht="12.75" customHeight="1">
      <c r="A101" s="453" t="s">
        <v>115</v>
      </c>
      <c r="B101" s="453"/>
      <c r="C101" s="453"/>
      <c r="D101" s="174"/>
      <c r="E101" s="192">
        <f>E17-E87</f>
        <v>0</v>
      </c>
    </row>
    <row r="102" spans="1:7" s="118" customFormat="1" ht="12.75" customHeight="1">
      <c r="A102" s="454" t="s">
        <v>116</v>
      </c>
      <c r="B102" s="454"/>
      <c r="C102" s="454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1"/>
  <sheetViews>
    <sheetView tabSelected="1" topLeftCell="A54" workbookViewId="0">
      <selection activeCell="E74" sqref="E74"/>
    </sheetView>
  </sheetViews>
  <sheetFormatPr defaultRowHeight="12.75"/>
  <cols>
    <col min="1" max="1" width="10" style="377" customWidth="1"/>
    <col min="3" max="3" width="69.1406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4.75" customHeight="1">
      <c r="A1" s="638" t="s">
        <v>172</v>
      </c>
      <c r="B1" s="638"/>
      <c r="C1" s="638"/>
      <c r="D1" s="638"/>
      <c r="E1" s="638"/>
    </row>
    <row r="2" spans="1:7" ht="12.75" customHeight="1">
      <c r="A2" s="396" t="s">
        <v>2</v>
      </c>
      <c r="B2" s="396"/>
      <c r="C2" s="6">
        <f>C3+C4</f>
        <v>4121.78</v>
      </c>
      <c r="D2" s="7"/>
    </row>
    <row r="3" spans="1:7" ht="12.75" customHeight="1">
      <c r="A3" s="394" t="s">
        <v>3</v>
      </c>
      <c r="B3" s="394"/>
      <c r="C3" s="9">
        <v>4121.78</v>
      </c>
      <c r="D3" s="7"/>
      <c r="E3" s="87"/>
    </row>
    <row r="4" spans="1:7" ht="12.75" customHeight="1">
      <c r="A4" s="394" t="s">
        <v>4</v>
      </c>
      <c r="B4" s="394"/>
      <c r="C4" s="9">
        <v>0</v>
      </c>
      <c r="D4" s="7"/>
      <c r="E4" s="87"/>
    </row>
    <row r="5" spans="1:7">
      <c r="A5" s="133"/>
      <c r="B5" s="376"/>
      <c r="C5" s="10"/>
      <c r="D5" s="7"/>
      <c r="E5" s="87"/>
    </row>
    <row r="6" spans="1:7" ht="12.75" customHeight="1">
      <c r="A6" s="639" t="s">
        <v>5</v>
      </c>
      <c r="B6" s="640"/>
      <c r="C6" s="641"/>
      <c r="D6" s="645" t="s">
        <v>6</v>
      </c>
      <c r="E6" s="647">
        <f>E11+E15+E16+E17+E18+E26</f>
        <v>3687742.2600000002</v>
      </c>
    </row>
    <row r="7" spans="1:7">
      <c r="A7" s="642"/>
      <c r="B7" s="643"/>
      <c r="C7" s="644"/>
      <c r="D7" s="646"/>
      <c r="E7" s="648"/>
    </row>
    <row r="8" spans="1:7" ht="12.75" customHeight="1">
      <c r="A8" s="652" t="s">
        <v>7</v>
      </c>
      <c r="B8" s="653"/>
      <c r="C8" s="653"/>
      <c r="D8" s="653"/>
      <c r="E8" s="654"/>
    </row>
    <row r="9" spans="1:7" s="150" customFormat="1" ht="28.5" customHeight="1">
      <c r="A9" s="655" t="s">
        <v>95</v>
      </c>
      <c r="B9" s="656"/>
      <c r="C9" s="657"/>
      <c r="D9" s="207"/>
      <c r="E9" s="250">
        <v>585622.38</v>
      </c>
      <c r="G9" s="205"/>
    </row>
    <row r="10" spans="1:7" s="147" customFormat="1" ht="27" hidden="1" customHeight="1">
      <c r="A10" s="658" t="s">
        <v>9</v>
      </c>
      <c r="B10" s="659"/>
      <c r="C10" s="659"/>
      <c r="D10" s="208"/>
      <c r="E10" s="209">
        <v>0</v>
      </c>
    </row>
    <row r="11" spans="1:7" ht="12.75" customHeight="1">
      <c r="A11" s="660" t="s">
        <v>10</v>
      </c>
      <c r="B11" s="661"/>
      <c r="C11" s="662"/>
      <c r="D11" s="210"/>
      <c r="E11" s="248">
        <f>E9+E10</f>
        <v>585622.38</v>
      </c>
    </row>
    <row r="12" spans="1:7" ht="12.75" customHeight="1">
      <c r="A12" s="663" t="s">
        <v>35</v>
      </c>
      <c r="B12" s="664"/>
      <c r="C12" s="664"/>
      <c r="D12" s="664"/>
      <c r="E12" s="665"/>
    </row>
    <row r="13" spans="1:7" s="150" customFormat="1" ht="25.5" customHeight="1">
      <c r="A13" s="655" t="s">
        <v>12</v>
      </c>
      <c r="B13" s="656"/>
      <c r="C13" s="657"/>
      <c r="D13" s="207"/>
      <c r="E13" s="250">
        <v>199823.29</v>
      </c>
    </row>
    <row r="14" spans="1:7" s="147" customFormat="1" ht="27" hidden="1" customHeight="1">
      <c r="A14" s="658" t="s">
        <v>13</v>
      </c>
      <c r="B14" s="659"/>
      <c r="C14" s="659"/>
      <c r="D14" s="208"/>
      <c r="E14" s="209">
        <v>0</v>
      </c>
    </row>
    <row r="15" spans="1:7" ht="12.75" customHeight="1">
      <c r="A15" s="660" t="s">
        <v>14</v>
      </c>
      <c r="B15" s="661"/>
      <c r="C15" s="662"/>
      <c r="D15" s="210"/>
      <c r="E15" s="248">
        <f>E13+E14</f>
        <v>199823.29</v>
      </c>
    </row>
    <row r="16" spans="1:7" s="93" customFormat="1" hidden="1">
      <c r="A16" s="666" t="s">
        <v>82</v>
      </c>
      <c r="B16" s="667"/>
      <c r="C16" s="668"/>
      <c r="D16" s="211"/>
      <c r="E16" s="212">
        <v>0</v>
      </c>
    </row>
    <row r="17" spans="1:5" s="96" customFormat="1" ht="12.75" hidden="1" customHeight="1">
      <c r="A17" s="669" t="s">
        <v>71</v>
      </c>
      <c r="B17" s="670"/>
      <c r="C17" s="671"/>
      <c r="D17" s="213"/>
      <c r="E17" s="214">
        <v>0</v>
      </c>
    </row>
    <row r="18" spans="1:5" s="99" customFormat="1" ht="12.75" hidden="1" customHeight="1">
      <c r="A18" s="672" t="s">
        <v>70</v>
      </c>
      <c r="B18" s="673"/>
      <c r="C18" s="674"/>
      <c r="D18" s="215"/>
      <c r="E18" s="216">
        <v>0</v>
      </c>
    </row>
    <row r="19" spans="1:5" s="99" customFormat="1" ht="12.75" customHeight="1">
      <c r="A19" s="649" t="s">
        <v>104</v>
      </c>
      <c r="B19" s="650"/>
      <c r="C19" s="650"/>
      <c r="D19" s="650"/>
      <c r="E19" s="651"/>
    </row>
    <row r="20" spans="1:5" s="99" customFormat="1" ht="12.75" customHeight="1">
      <c r="A20" s="217" t="s">
        <v>105</v>
      </c>
      <c r="B20" s="218"/>
      <c r="C20" s="218"/>
      <c r="D20" s="219"/>
      <c r="E20" s="248">
        <v>1859100.43</v>
      </c>
    </row>
    <row r="21" spans="1:5" s="99" customFormat="1" ht="12.75" customHeight="1">
      <c r="A21" s="217" t="s">
        <v>106</v>
      </c>
      <c r="B21" s="218"/>
      <c r="C21" s="218"/>
      <c r="D21" s="219"/>
      <c r="E21" s="248">
        <f>691632.39+33451.72</f>
        <v>725084.11</v>
      </c>
    </row>
    <row r="22" spans="1:5" s="99" customFormat="1" ht="12.75" customHeight="1">
      <c r="A22" s="217" t="s">
        <v>107</v>
      </c>
      <c r="B22" s="218"/>
      <c r="C22" s="218"/>
      <c r="D22" s="219"/>
      <c r="E22" s="248">
        <v>112899.16</v>
      </c>
    </row>
    <row r="23" spans="1:5" s="99" customFormat="1" ht="12.75" customHeight="1">
      <c r="A23" s="217" t="s">
        <v>108</v>
      </c>
      <c r="B23" s="218"/>
      <c r="C23" s="218"/>
      <c r="D23" s="219"/>
      <c r="E23" s="248">
        <v>205212.89</v>
      </c>
    </row>
    <row r="24" spans="1:5" s="99" customFormat="1" ht="12.75" hidden="1" customHeight="1">
      <c r="A24" s="217" t="s">
        <v>109</v>
      </c>
      <c r="B24" s="218"/>
      <c r="C24" s="218"/>
      <c r="D24" s="219"/>
      <c r="E24" s="218"/>
    </row>
    <row r="25" spans="1:5" s="99" customFormat="1" ht="12.75" hidden="1" customHeight="1">
      <c r="A25" s="217" t="s">
        <v>110</v>
      </c>
      <c r="B25" s="218"/>
      <c r="C25" s="218"/>
      <c r="D25" s="219"/>
      <c r="E25" s="218"/>
    </row>
    <row r="26" spans="1:5" s="145" customFormat="1" ht="12.75" customHeight="1">
      <c r="A26" s="220" t="s">
        <v>111</v>
      </c>
      <c r="B26" s="221"/>
      <c r="C26" s="221"/>
      <c r="D26" s="222"/>
      <c r="E26" s="250">
        <f>SUM(E20:E25)</f>
        <v>2902296.5900000003</v>
      </c>
    </row>
    <row r="27" spans="1:5">
      <c r="A27" s="223"/>
      <c r="B27" s="224"/>
      <c r="C27" s="224"/>
      <c r="D27" s="225"/>
      <c r="E27" s="226"/>
    </row>
    <row r="28" spans="1:5" ht="12.75" customHeight="1">
      <c r="A28" s="639" t="s">
        <v>44</v>
      </c>
      <c r="B28" s="640"/>
      <c r="C28" s="641"/>
      <c r="D28" s="378"/>
      <c r="E28" s="678">
        <f>E33+E37+E38+E39+E40+E48</f>
        <v>2969450.25</v>
      </c>
    </row>
    <row r="29" spans="1:5" ht="6.75" customHeight="1">
      <c r="A29" s="642"/>
      <c r="B29" s="643"/>
      <c r="C29" s="644"/>
      <c r="D29" s="379"/>
      <c r="E29" s="679"/>
    </row>
    <row r="30" spans="1:5" ht="12.75" customHeight="1">
      <c r="A30" s="680" t="s">
        <v>16</v>
      </c>
      <c r="B30" s="681"/>
      <c r="C30" s="681"/>
      <c r="D30" s="681"/>
      <c r="E30" s="682"/>
    </row>
    <row r="31" spans="1:5" s="198" customFormat="1">
      <c r="A31" s="683" t="s">
        <v>45</v>
      </c>
      <c r="B31" s="684"/>
      <c r="C31" s="685"/>
      <c r="D31" s="227"/>
      <c r="E31" s="250">
        <v>504763</v>
      </c>
    </row>
    <row r="32" spans="1:5" ht="24.75" hidden="1" customHeight="1">
      <c r="A32" s="658" t="s">
        <v>46</v>
      </c>
      <c r="B32" s="659"/>
      <c r="C32" s="659"/>
      <c r="D32" s="228"/>
      <c r="E32" s="204">
        <f>E10</f>
        <v>0</v>
      </c>
    </row>
    <row r="33" spans="1:5" ht="12.75" customHeight="1">
      <c r="A33" s="660" t="s">
        <v>47</v>
      </c>
      <c r="B33" s="661"/>
      <c r="C33" s="662"/>
      <c r="D33" s="210"/>
      <c r="E33" s="248">
        <f>E31+E32</f>
        <v>504763</v>
      </c>
    </row>
    <row r="34" spans="1:5" ht="12.75" customHeight="1">
      <c r="A34" s="680" t="s">
        <v>35</v>
      </c>
      <c r="B34" s="681"/>
      <c r="C34" s="681"/>
      <c r="D34" s="681"/>
      <c r="E34" s="682"/>
    </row>
    <row r="35" spans="1:5" s="150" customFormat="1">
      <c r="A35" s="655" t="s">
        <v>48</v>
      </c>
      <c r="B35" s="656"/>
      <c r="C35" s="657"/>
      <c r="D35" s="207"/>
      <c r="E35" s="250">
        <v>172218</v>
      </c>
    </row>
    <row r="36" spans="1:5" s="147" customFormat="1" ht="12.75" hidden="1" customHeight="1">
      <c r="A36" s="658" t="s">
        <v>49</v>
      </c>
      <c r="B36" s="659"/>
      <c r="C36" s="686"/>
      <c r="D36" s="229"/>
      <c r="E36" s="209">
        <f>E14</f>
        <v>0</v>
      </c>
    </row>
    <row r="37" spans="1:5" ht="12.75" customHeight="1">
      <c r="A37" s="660" t="s">
        <v>50</v>
      </c>
      <c r="B37" s="661"/>
      <c r="C37" s="662"/>
      <c r="D37" s="210"/>
      <c r="E37" s="248">
        <f>E35+E36</f>
        <v>172218</v>
      </c>
    </row>
    <row r="38" spans="1:5" s="93" customFormat="1" ht="12.75" hidden="1" customHeight="1">
      <c r="A38" s="666" t="s">
        <v>83</v>
      </c>
      <c r="B38" s="667"/>
      <c r="C38" s="668"/>
      <c r="D38" s="211"/>
      <c r="E38" s="212">
        <v>0</v>
      </c>
    </row>
    <row r="39" spans="1:5" ht="12.75" hidden="1" customHeight="1">
      <c r="A39" s="675" t="s">
        <v>73</v>
      </c>
      <c r="B39" s="676"/>
      <c r="C39" s="677"/>
      <c r="D39" s="210"/>
      <c r="E39" s="214">
        <v>0</v>
      </c>
    </row>
    <row r="40" spans="1:5" s="99" customFormat="1" ht="12.75" hidden="1" customHeight="1">
      <c r="A40" s="690" t="s">
        <v>72</v>
      </c>
      <c r="B40" s="691"/>
      <c r="C40" s="692"/>
      <c r="D40" s="215"/>
      <c r="E40" s="216">
        <v>0</v>
      </c>
    </row>
    <row r="41" spans="1:5" s="99" customFormat="1" ht="12.75" customHeight="1">
      <c r="A41" s="649" t="s">
        <v>104</v>
      </c>
      <c r="B41" s="650"/>
      <c r="C41" s="650"/>
      <c r="D41" s="650"/>
      <c r="E41" s="651"/>
    </row>
    <row r="42" spans="1:5" s="99" customFormat="1" ht="12.75" customHeight="1">
      <c r="A42" s="702" t="s">
        <v>127</v>
      </c>
      <c r="B42" s="703"/>
      <c r="C42" s="704"/>
      <c r="D42" s="219"/>
      <c r="E42" s="248">
        <v>1426082</v>
      </c>
    </row>
    <row r="43" spans="1:5" s="99" customFormat="1" ht="12.75" customHeight="1">
      <c r="A43" s="702" t="s">
        <v>128</v>
      </c>
      <c r="B43" s="703"/>
      <c r="C43" s="704"/>
      <c r="D43" s="219"/>
      <c r="E43" s="248">
        <f>564188.23+28153.02</f>
        <v>592341.25</v>
      </c>
    </row>
    <row r="44" spans="1:5" s="99" customFormat="1" ht="12.75" customHeight="1">
      <c r="A44" s="702" t="s">
        <v>129</v>
      </c>
      <c r="B44" s="703"/>
      <c r="C44" s="704"/>
      <c r="D44" s="219"/>
      <c r="E44" s="248">
        <v>97841</v>
      </c>
    </row>
    <row r="45" spans="1:5" s="99" customFormat="1" ht="12.75" customHeight="1">
      <c r="A45" s="702" t="s">
        <v>130</v>
      </c>
      <c r="B45" s="703"/>
      <c r="C45" s="704"/>
      <c r="D45" s="219"/>
      <c r="E45" s="248">
        <v>176205</v>
      </c>
    </row>
    <row r="46" spans="1:5" s="99" customFormat="1" ht="12.75" hidden="1" customHeight="1">
      <c r="A46" s="632" t="s">
        <v>109</v>
      </c>
      <c r="B46" s="633"/>
      <c r="C46" s="634"/>
      <c r="D46" s="219"/>
      <c r="E46" s="248"/>
    </row>
    <row r="47" spans="1:5" s="99" customFormat="1" ht="12.75" hidden="1" customHeight="1">
      <c r="A47" s="632" t="s">
        <v>110</v>
      </c>
      <c r="B47" s="633"/>
      <c r="C47" s="634"/>
      <c r="D47" s="219"/>
      <c r="E47" s="249"/>
    </row>
    <row r="48" spans="1:5" s="145" customFormat="1" ht="12.75" customHeight="1">
      <c r="A48" s="635" t="s">
        <v>131</v>
      </c>
      <c r="B48" s="636"/>
      <c r="C48" s="637"/>
      <c r="D48" s="222"/>
      <c r="E48" s="250">
        <f>SUM(E42:E47)</f>
        <v>2292469.25</v>
      </c>
    </row>
    <row r="49" spans="1:7" ht="12.75" customHeight="1">
      <c r="A49" s="693" t="s">
        <v>51</v>
      </c>
      <c r="B49" s="694"/>
      <c r="C49" s="695"/>
      <c r="D49" s="230"/>
      <c r="E49" s="252">
        <f>E28/E6</f>
        <v>0.80522174290998305</v>
      </c>
    </row>
    <row r="50" spans="1:7" s="58" customFormat="1">
      <c r="A50" s="231"/>
      <c r="B50" s="232"/>
      <c r="C50" s="232"/>
      <c r="D50" s="233"/>
      <c r="E50" s="234"/>
    </row>
    <row r="51" spans="1:7" s="38" customFormat="1" ht="12.75" customHeight="1">
      <c r="A51" s="639" t="s">
        <v>15</v>
      </c>
      <c r="B51" s="640"/>
      <c r="C51" s="641"/>
      <c r="D51" s="378"/>
      <c r="E51" s="678">
        <f>E72+E77+E91</f>
        <v>859991.41220000002</v>
      </c>
    </row>
    <row r="52" spans="1:7" s="38" customFormat="1" ht="6" customHeight="1">
      <c r="A52" s="642"/>
      <c r="B52" s="643"/>
      <c r="C52" s="644"/>
      <c r="D52" s="379"/>
      <c r="E52" s="679"/>
    </row>
    <row r="53" spans="1:7" s="38" customFormat="1" ht="12.75" customHeight="1">
      <c r="A53" s="680" t="s">
        <v>16</v>
      </c>
      <c r="B53" s="681"/>
      <c r="C53" s="681"/>
      <c r="D53" s="681"/>
      <c r="E53" s="682"/>
    </row>
    <row r="54" spans="1:7" s="38" customFormat="1" ht="14.25" customHeight="1">
      <c r="A54" s="696" t="s">
        <v>165</v>
      </c>
      <c r="B54" s="697"/>
      <c r="C54" s="698"/>
      <c r="D54" s="374">
        <f>SUM(D55:D69)</f>
        <v>11.840000000000002</v>
      </c>
      <c r="E54" s="199"/>
    </row>
    <row r="55" spans="1:7" s="179" customFormat="1" ht="12.75" customHeight="1">
      <c r="A55" s="687" t="s">
        <v>18</v>
      </c>
      <c r="B55" s="688"/>
      <c r="C55" s="689"/>
      <c r="D55" s="200">
        <v>0.31</v>
      </c>
      <c r="E55" s="390">
        <v>15333</v>
      </c>
    </row>
    <row r="56" spans="1:7" s="179" customFormat="1" ht="12.75" customHeight="1">
      <c r="A56" s="687" t="s">
        <v>19</v>
      </c>
      <c r="B56" s="688"/>
      <c r="C56" s="689"/>
      <c r="D56" s="200">
        <v>2.06</v>
      </c>
      <c r="E56" s="390">
        <v>94431</v>
      </c>
    </row>
    <row r="57" spans="1:7" s="179" customFormat="1" ht="12.75" customHeight="1">
      <c r="A57" s="699" t="s">
        <v>126</v>
      </c>
      <c r="B57" s="700"/>
      <c r="C57" s="701"/>
      <c r="D57" s="200">
        <v>2.75</v>
      </c>
      <c r="E57" s="390">
        <v>136019</v>
      </c>
    </row>
    <row r="58" spans="1:7" s="179" customFormat="1" ht="12.75" customHeight="1">
      <c r="A58" s="687" t="s">
        <v>21</v>
      </c>
      <c r="B58" s="688"/>
      <c r="C58" s="689"/>
      <c r="D58" s="200">
        <v>0.15</v>
      </c>
      <c r="E58" s="390">
        <v>7419</v>
      </c>
    </row>
    <row r="59" spans="1:7" s="179" customFormat="1" ht="12.75" customHeight="1">
      <c r="A59" s="687" t="s">
        <v>22</v>
      </c>
      <c r="B59" s="688"/>
      <c r="C59" s="689"/>
      <c r="D59" s="200">
        <v>0.87</v>
      </c>
      <c r="E59" s="390">
        <v>43031</v>
      </c>
    </row>
    <row r="60" spans="1:7" s="179" customFormat="1" ht="12.75" customHeight="1">
      <c r="A60" s="687" t="s">
        <v>96</v>
      </c>
      <c r="B60" s="688"/>
      <c r="C60" s="689"/>
      <c r="D60" s="200">
        <v>1.6</v>
      </c>
      <c r="E60" s="390">
        <v>79138</v>
      </c>
    </row>
    <row r="61" spans="1:7" s="179" customFormat="1" ht="12.75" customHeight="1">
      <c r="A61" s="705" t="s">
        <v>166</v>
      </c>
      <c r="B61" s="706"/>
      <c r="C61" s="707"/>
      <c r="D61" s="202">
        <v>0.53</v>
      </c>
      <c r="E61" s="391">
        <v>26215</v>
      </c>
      <c r="G61" s="125"/>
    </row>
    <row r="62" spans="1:7" s="179" customFormat="1" ht="12.75" hidden="1" customHeight="1">
      <c r="A62" s="687" t="s">
        <v>24</v>
      </c>
      <c r="B62" s="688"/>
      <c r="C62" s="689"/>
      <c r="D62" s="200">
        <v>0</v>
      </c>
      <c r="E62" s="390">
        <f>D62*C2*12</f>
        <v>0</v>
      </c>
    </row>
    <row r="63" spans="1:7" s="38" customFormat="1" ht="12.75" hidden="1" customHeight="1">
      <c r="A63" s="696" t="s">
        <v>123</v>
      </c>
      <c r="B63" s="697"/>
      <c r="C63" s="698"/>
      <c r="D63" s="201"/>
      <c r="E63" s="391"/>
    </row>
    <row r="64" spans="1:7" s="38" customFormat="1" ht="12.75" customHeight="1">
      <c r="A64" s="687" t="s">
        <v>122</v>
      </c>
      <c r="B64" s="688"/>
      <c r="C64" s="689"/>
      <c r="D64" s="202">
        <v>0.9</v>
      </c>
      <c r="E64" s="391">
        <v>44515</v>
      </c>
    </row>
    <row r="65" spans="1:6" s="38" customFormat="1" ht="12.75" customHeight="1">
      <c r="A65" s="687" t="s">
        <v>121</v>
      </c>
      <c r="B65" s="688"/>
      <c r="C65" s="689"/>
      <c r="D65" s="200">
        <v>1.4</v>
      </c>
      <c r="E65" s="391">
        <v>69246</v>
      </c>
    </row>
    <row r="66" spans="1:6" s="38" customFormat="1" ht="12.75" hidden="1" customHeight="1">
      <c r="A66" s="687" t="s">
        <v>176</v>
      </c>
      <c r="B66" s="688"/>
      <c r="C66" s="689"/>
      <c r="D66" s="200">
        <v>0</v>
      </c>
      <c r="E66" s="391">
        <f>D66*C3</f>
        <v>0</v>
      </c>
    </row>
    <row r="67" spans="1:6" s="38" customFormat="1" ht="12.75" hidden="1" customHeight="1">
      <c r="A67" s="687" t="s">
        <v>135</v>
      </c>
      <c r="B67" s="688"/>
      <c r="C67" s="689"/>
      <c r="D67" s="200">
        <v>0</v>
      </c>
      <c r="E67" s="391">
        <v>0</v>
      </c>
    </row>
    <row r="68" spans="1:6" s="38" customFormat="1" ht="12.75" customHeight="1">
      <c r="A68" s="687" t="s">
        <v>132</v>
      </c>
      <c r="B68" s="688"/>
      <c r="C68" s="689"/>
      <c r="D68" s="202">
        <v>0.21</v>
      </c>
      <c r="E68" s="391">
        <f>2%*E9</f>
        <v>11712.4476</v>
      </c>
      <c r="F68" s="203"/>
    </row>
    <row r="69" spans="1:6" s="38" customFormat="1" ht="12.75" customHeight="1">
      <c r="A69" s="687" t="s">
        <v>133</v>
      </c>
      <c r="B69" s="688"/>
      <c r="C69" s="689"/>
      <c r="D69" s="202">
        <v>1.06</v>
      </c>
      <c r="E69" s="391">
        <f>10%*E9</f>
        <v>58562.238000000005</v>
      </c>
      <c r="F69" s="203"/>
    </row>
    <row r="70" spans="1:6" s="38" customFormat="1" ht="12.75" hidden="1" customHeight="1">
      <c r="A70" s="708" t="s">
        <v>101</v>
      </c>
      <c r="B70" s="709"/>
      <c r="C70" s="710"/>
      <c r="D70" s="196"/>
      <c r="E70" s="199"/>
    </row>
    <row r="71" spans="1:6" s="179" customFormat="1" ht="39" hidden="1" customHeight="1">
      <c r="A71" s="705" t="s">
        <v>136</v>
      </c>
      <c r="B71" s="706"/>
      <c r="C71" s="707"/>
      <c r="D71" s="197"/>
      <c r="E71" s="199">
        <v>0</v>
      </c>
    </row>
    <row r="72" spans="1:6" s="27" customFormat="1" ht="12.75" customHeight="1">
      <c r="A72" s="708" t="s">
        <v>102</v>
      </c>
      <c r="B72" s="709"/>
      <c r="C72" s="710"/>
      <c r="D72" s="196"/>
      <c r="E72" s="199">
        <f>SUM(E54:E71)</f>
        <v>585621.68559999997</v>
      </c>
    </row>
    <row r="73" spans="1:6" ht="12.75" customHeight="1">
      <c r="A73" s="680" t="s">
        <v>35</v>
      </c>
      <c r="B73" s="681"/>
      <c r="C73" s="681"/>
      <c r="D73" s="681"/>
      <c r="E73" s="682"/>
    </row>
    <row r="74" spans="1:6" ht="20.25" customHeight="1">
      <c r="A74" s="714" t="s">
        <v>177</v>
      </c>
      <c r="B74" s="715"/>
      <c r="C74" s="716"/>
      <c r="D74" s="254">
        <v>4.04</v>
      </c>
      <c r="E74" s="250">
        <v>192345</v>
      </c>
    </row>
    <row r="75" spans="1:6" ht="12.75" customHeight="1">
      <c r="A75" s="699" t="s">
        <v>132</v>
      </c>
      <c r="B75" s="700"/>
      <c r="C75" s="701"/>
      <c r="D75" s="251"/>
      <c r="E75" s="253">
        <f>2%*E13</f>
        <v>3996.4658000000004</v>
      </c>
    </row>
    <row r="76" spans="1:6" ht="12.75" customHeight="1">
      <c r="A76" s="699" t="s">
        <v>133</v>
      </c>
      <c r="B76" s="700"/>
      <c r="C76" s="701"/>
      <c r="D76" s="251"/>
      <c r="E76" s="253">
        <f>10%*E13</f>
        <v>19982.329000000002</v>
      </c>
    </row>
    <row r="77" spans="1:6" ht="12.75" customHeight="1">
      <c r="A77" s="693" t="s">
        <v>38</v>
      </c>
      <c r="B77" s="694"/>
      <c r="C77" s="695"/>
      <c r="D77" s="256"/>
      <c r="E77" s="248">
        <f>SUM(E74:E76)</f>
        <v>216323.7948</v>
      </c>
    </row>
    <row r="78" spans="1:6" s="93" customFormat="1" ht="14.25" hidden="1" customHeight="1">
      <c r="A78" s="717" t="s">
        <v>84</v>
      </c>
      <c r="B78" s="718"/>
      <c r="C78" s="718"/>
      <c r="D78" s="718"/>
      <c r="E78" s="719"/>
    </row>
    <row r="79" spans="1:6" s="93" customFormat="1" ht="12.75" hidden="1" customHeight="1">
      <c r="A79" s="720" t="s">
        <v>85</v>
      </c>
      <c r="B79" s="721"/>
      <c r="C79" s="722"/>
      <c r="D79" s="206">
        <v>1.8</v>
      </c>
      <c r="E79" s="257"/>
    </row>
    <row r="80" spans="1:6" s="93" customFormat="1" ht="12.75" hidden="1" customHeight="1">
      <c r="A80" s="235" t="s">
        <v>103</v>
      </c>
      <c r="B80" s="386"/>
      <c r="C80" s="387"/>
      <c r="D80" s="388"/>
      <c r="E80" s="257">
        <v>0</v>
      </c>
    </row>
    <row r="81" spans="1:5" s="93" customFormat="1" ht="12.75" hidden="1" customHeight="1">
      <c r="A81" s="720" t="s">
        <v>37</v>
      </c>
      <c r="B81" s="721"/>
      <c r="C81" s="722"/>
      <c r="D81" s="236"/>
      <c r="E81" s="258">
        <f>E79*0.1</f>
        <v>0</v>
      </c>
    </row>
    <row r="82" spans="1:5" s="93" customFormat="1" ht="12.75" hidden="1" customHeight="1">
      <c r="A82" s="720" t="s">
        <v>87</v>
      </c>
      <c r="B82" s="721"/>
      <c r="C82" s="722"/>
      <c r="D82" s="236"/>
      <c r="E82" s="258">
        <f>E79*0.02</f>
        <v>0</v>
      </c>
    </row>
    <row r="83" spans="1:5" s="93" customFormat="1" ht="12.75" hidden="1" customHeight="1">
      <c r="A83" s="723" t="s">
        <v>88</v>
      </c>
      <c r="B83" s="724"/>
      <c r="C83" s="725"/>
      <c r="D83" s="237"/>
      <c r="E83" s="259">
        <f>SUM(E79:E82)</f>
        <v>0</v>
      </c>
    </row>
    <row r="84" spans="1:5" s="96" customFormat="1" ht="12.75" hidden="1" customHeight="1">
      <c r="A84" s="711" t="s">
        <v>77</v>
      </c>
      <c r="B84" s="712"/>
      <c r="C84" s="712"/>
      <c r="D84" s="712"/>
      <c r="E84" s="713"/>
    </row>
    <row r="85" spans="1:5" s="96" customFormat="1" ht="12.75" hidden="1" customHeight="1">
      <c r="A85" s="729" t="s">
        <v>37</v>
      </c>
      <c r="B85" s="730"/>
      <c r="C85" s="731"/>
      <c r="D85" s="238"/>
      <c r="E85" s="239">
        <f>E17*0.12</f>
        <v>0</v>
      </c>
    </row>
    <row r="86" spans="1:5" s="96" customFormat="1" ht="12.75" hidden="1" customHeight="1">
      <c r="A86" s="729" t="s">
        <v>75</v>
      </c>
      <c r="B86" s="730"/>
      <c r="C86" s="731"/>
      <c r="D86" s="238"/>
      <c r="E86" s="239">
        <f>E17-E17/1.18</f>
        <v>0</v>
      </c>
    </row>
    <row r="87" spans="1:5" s="96" customFormat="1" ht="12.75" hidden="1" customHeight="1">
      <c r="A87" s="732" t="s">
        <v>78</v>
      </c>
      <c r="B87" s="733"/>
      <c r="C87" s="734"/>
      <c r="D87" s="240"/>
      <c r="E87" s="241">
        <f>E85+E86</f>
        <v>0</v>
      </c>
    </row>
    <row r="88" spans="1:5" s="194" customFormat="1" ht="12.75" customHeight="1">
      <c r="A88" s="735" t="s">
        <v>174</v>
      </c>
      <c r="B88" s="736"/>
      <c r="C88" s="736"/>
      <c r="D88" s="736"/>
      <c r="E88" s="737"/>
    </row>
    <row r="89" spans="1:5" s="194" customFormat="1">
      <c r="A89" s="630" t="s">
        <v>132</v>
      </c>
      <c r="B89" s="630"/>
      <c r="C89" s="630"/>
      <c r="D89" s="195"/>
      <c r="E89" s="389">
        <f>E26*0.02</f>
        <v>58045.931800000006</v>
      </c>
    </row>
    <row r="90" spans="1:5" s="194" customFormat="1" hidden="1">
      <c r="A90" s="630" t="s">
        <v>75</v>
      </c>
      <c r="B90" s="630"/>
      <c r="C90" s="630"/>
      <c r="D90" s="195"/>
      <c r="E90" s="384"/>
    </row>
    <row r="91" spans="1:5" s="194" customFormat="1">
      <c r="A91" s="631" t="s">
        <v>173</v>
      </c>
      <c r="B91" s="631"/>
      <c r="C91" s="631"/>
      <c r="D91" s="385"/>
      <c r="E91" s="389">
        <f>E89+E90</f>
        <v>58045.931800000006</v>
      </c>
    </row>
    <row r="92" spans="1:5">
      <c r="A92" s="242"/>
      <c r="B92" s="243"/>
      <c r="C92" s="243"/>
      <c r="D92" s="244"/>
      <c r="E92" s="245"/>
    </row>
    <row r="93" spans="1:5">
      <c r="A93" s="738" t="s">
        <v>79</v>
      </c>
      <c r="B93" s="739"/>
      <c r="C93" s="739"/>
      <c r="D93" s="739"/>
      <c r="E93" s="740"/>
    </row>
    <row r="94" spans="1:5" ht="12.75" customHeight="1">
      <c r="A94" s="726" t="s">
        <v>97</v>
      </c>
      <c r="B94" s="727"/>
      <c r="C94" s="728"/>
      <c r="D94" s="246"/>
      <c r="E94" s="248">
        <f>E11-E72</f>
        <v>0.69440000003669411</v>
      </c>
    </row>
    <row r="95" spans="1:5" ht="12.75" customHeight="1">
      <c r="A95" s="726" t="s">
        <v>98</v>
      </c>
      <c r="B95" s="727"/>
      <c r="C95" s="728"/>
      <c r="D95" s="246"/>
      <c r="E95" s="248">
        <f>E15-E77</f>
        <v>-16500.504799999995</v>
      </c>
    </row>
    <row r="96" spans="1:5" ht="12.75" customHeight="1">
      <c r="A96" s="726" t="s">
        <v>117</v>
      </c>
      <c r="B96" s="727"/>
      <c r="C96" s="728"/>
      <c r="D96" s="246"/>
      <c r="E96" s="248">
        <v>-5858</v>
      </c>
    </row>
    <row r="97" spans="1:7" ht="12.75" customHeight="1">
      <c r="A97" s="726" t="s">
        <v>118</v>
      </c>
      <c r="B97" s="727"/>
      <c r="C97" s="728"/>
      <c r="D97" s="246"/>
      <c r="E97" s="248">
        <f>E96+E95</f>
        <v>-22358.504799999995</v>
      </c>
      <c r="F97" s="48"/>
      <c r="G97" s="255"/>
    </row>
    <row r="98" spans="1:7" s="132" customFormat="1" ht="18.75" customHeight="1">
      <c r="A98" s="741" t="s">
        <v>99</v>
      </c>
      <c r="B98" s="742"/>
      <c r="C98" s="743"/>
      <c r="D98" s="210"/>
      <c r="E98" s="248">
        <f>E28-E6</f>
        <v>-718292.01000000024</v>
      </c>
      <c r="G98" s="187"/>
    </row>
    <row r="99" spans="1:7" ht="26.25" hidden="1" customHeight="1">
      <c r="A99" s="744" t="s">
        <v>113</v>
      </c>
      <c r="B99" s="745"/>
      <c r="C99" s="746"/>
      <c r="D99" s="247"/>
      <c r="E99" s="248">
        <f>E97-E98</f>
        <v>695933.50520000025</v>
      </c>
    </row>
    <row r="100" spans="1:7" s="114" customFormat="1" ht="27" hidden="1" customHeight="1">
      <c r="A100" s="747" t="s">
        <v>114</v>
      </c>
      <c r="B100" s="748"/>
      <c r="C100" s="749"/>
      <c r="D100" s="152"/>
      <c r="E100" s="375">
        <f>E16-E83</f>
        <v>0</v>
      </c>
    </row>
    <row r="101" spans="1:7" s="116" customFormat="1" ht="12.75" hidden="1" customHeight="1">
      <c r="A101" s="460" t="s">
        <v>115</v>
      </c>
      <c r="B101" s="461"/>
      <c r="C101" s="462"/>
      <c r="D101" s="174"/>
      <c r="E101" s="192">
        <f>E17-E87</f>
        <v>0</v>
      </c>
    </row>
    <row r="102" spans="1:7" s="118" customFormat="1" ht="12.75" hidden="1" customHeight="1">
      <c r="A102" s="463" t="s">
        <v>116</v>
      </c>
      <c r="B102" s="464"/>
      <c r="C102" s="465"/>
      <c r="D102" s="175"/>
      <c r="E102" s="193">
        <f>E18-E91</f>
        <v>-58045.931800000006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380" t="s">
        <v>167</v>
      </c>
      <c r="B105" s="380"/>
      <c r="C105" s="380"/>
      <c r="D105" s="381" t="s">
        <v>168</v>
      </c>
      <c r="E105" s="392" t="s">
        <v>168</v>
      </c>
      <c r="F105" s="380"/>
      <c r="G105" s="380"/>
    </row>
    <row r="106" spans="1:7">
      <c r="A106" s="382"/>
      <c r="B106" s="382"/>
      <c r="C106" s="382"/>
      <c r="D106" s="383"/>
      <c r="E106" s="393"/>
      <c r="F106" s="380"/>
      <c r="G106" s="380"/>
    </row>
    <row r="107" spans="1:7">
      <c r="A107" s="380" t="s">
        <v>169</v>
      </c>
      <c r="B107" s="380"/>
      <c r="C107" s="380"/>
      <c r="D107" s="381" t="s">
        <v>170</v>
      </c>
      <c r="E107" s="392" t="s">
        <v>170</v>
      </c>
      <c r="F107" s="380"/>
      <c r="G107" s="380"/>
    </row>
    <row r="108" spans="1:7">
      <c r="A108" s="380"/>
      <c r="B108" s="380"/>
      <c r="C108" s="380"/>
      <c r="D108" s="381"/>
      <c r="E108" s="78"/>
      <c r="F108" s="380"/>
      <c r="G108" s="380"/>
    </row>
    <row r="109" spans="1:7">
      <c r="A109" s="380"/>
      <c r="B109" s="77" t="s">
        <v>61</v>
      </c>
      <c r="C109" s="77"/>
      <c r="D109" s="381"/>
      <c r="E109" s="380"/>
      <c r="F109" s="380"/>
      <c r="G109" s="380"/>
    </row>
    <row r="110" spans="1:7">
      <c r="A110" s="380" t="s">
        <v>175</v>
      </c>
      <c r="B110" s="380"/>
      <c r="C110" s="380"/>
      <c r="D110" s="381"/>
      <c r="E110" s="380"/>
      <c r="F110" s="380"/>
      <c r="G110" s="380"/>
    </row>
    <row r="111" spans="1:7" ht="14.25" customHeight="1">
      <c r="A111" s="380" t="s">
        <v>171</v>
      </c>
      <c r="B111" s="380"/>
      <c r="C111" s="380"/>
      <c r="D111" s="381"/>
      <c r="E111" s="380"/>
      <c r="F111" s="380"/>
      <c r="G111" s="380"/>
    </row>
  </sheetData>
  <mergeCells count="91">
    <mergeCell ref="A98:C98"/>
    <mergeCell ref="A99:C99"/>
    <mergeCell ref="A100:C100"/>
    <mergeCell ref="A101:C101"/>
    <mergeCell ref="A102:C102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13:C13"/>
    <mergeCell ref="A14:C14"/>
    <mergeCell ref="A15:C15"/>
    <mergeCell ref="A16:C16"/>
    <mergeCell ref="A17:C17"/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</mergeCells>
  <printOptions horizontalCentered="1"/>
  <pageMargins left="0.15748031496062992" right="0.15748031496062992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24</vt:lpstr>
      <vt:lpstr>'24'!Область_печати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2013-04-03T06:20:07Z</dcterms:modified>
</cp:coreProperties>
</file>