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5025" yWindow="30" windowWidth="12960" windowHeight="10215" tabRatio="870" firstSheet="4" activeTab="4"/>
  </bookViews>
  <sheets>
    <sheet name="образец 2-в" sheetId="1" state="hidden" r:id="rId1"/>
    <sheet name="кабель, реклама" sheetId="40" state="hidden" r:id="rId2"/>
    <sheet name="шаблон (3)" sheetId="65" state="hidden" r:id="rId3"/>
    <sheet name="шаблон" sheetId="8" state="hidden" r:id="rId4"/>
    <sheet name="25" sheetId="53" r:id="rId5"/>
  </sheets>
  <definedNames>
    <definedName name="_xlnm.Print_Area" localSheetId="4">'25'!$A$1:$E$112</definedName>
    <definedName name="_xlnm.Print_Area" localSheetId="1">'кабель, реклама'!$A$1:$E$46</definedName>
    <definedName name="_xlnm.Print_Area" localSheetId="2">'шаблон (3)'!$A$1:$G$114</definedName>
  </definedNames>
  <calcPr calcId="125725"/>
</workbook>
</file>

<file path=xl/calcChain.xml><?xml version="1.0" encoding="utf-8"?>
<calcChain xmlns="http://schemas.openxmlformats.org/spreadsheetml/2006/main">
  <c r="E89" i="53"/>
  <c r="E91" s="1"/>
  <c r="E86"/>
  <c r="E85"/>
  <c r="E87" s="1"/>
  <c r="E82"/>
  <c r="E81"/>
  <c r="E83" s="1"/>
  <c r="E77"/>
  <c r="G84" i="65" l="1"/>
  <c r="G83"/>
  <c r="G85" s="1"/>
  <c r="G96" s="1"/>
  <c r="G80"/>
  <c r="G79"/>
  <c r="G81" s="1"/>
  <c r="G95" s="1"/>
  <c r="D68"/>
  <c r="D63"/>
  <c r="F63" s="1"/>
  <c r="F62"/>
  <c r="F61"/>
  <c r="D61"/>
  <c r="E58"/>
  <c r="E57"/>
  <c r="E56"/>
  <c r="E55"/>
  <c r="E54"/>
  <c r="E53"/>
  <c r="E52"/>
  <c r="E68" s="1"/>
  <c r="E51" s="1"/>
  <c r="F51"/>
  <c r="D51"/>
  <c r="G40"/>
  <c r="G35"/>
  <c r="G36" s="1"/>
  <c r="G31"/>
  <c r="G32" s="1"/>
  <c r="G27" s="1"/>
  <c r="G20"/>
  <c r="G16"/>
  <c r="G11"/>
  <c r="C2"/>
  <c r="G58" l="1"/>
  <c r="G64"/>
  <c r="G65"/>
  <c r="G6"/>
  <c r="G46" s="1"/>
  <c r="G54"/>
  <c r="G66" l="1"/>
  <c r="G69" s="1"/>
  <c r="G92" s="1"/>
  <c r="I92"/>
  <c r="G88"/>
  <c r="G87"/>
  <c r="G74"/>
  <c r="G93" s="1"/>
  <c r="I57" l="1"/>
  <c r="G89"/>
  <c r="G98" l="1"/>
  <c r="G102" s="1"/>
  <c r="G48"/>
  <c r="G59" i="8" l="1"/>
  <c r="D54" i="53" l="1"/>
  <c r="E48" l="1"/>
  <c r="E36"/>
  <c r="E37" s="1"/>
  <c r="E32"/>
  <c r="E33" s="1"/>
  <c r="E26"/>
  <c r="E15"/>
  <c r="E11"/>
  <c r="E97" i="8"/>
  <c r="E55"/>
  <c r="E101"/>
  <c r="E87"/>
  <c r="E86"/>
  <c r="E85"/>
  <c r="E83"/>
  <c r="E100"/>
  <c r="E82"/>
  <c r="E81"/>
  <c r="E75"/>
  <c r="E69"/>
  <c r="E68"/>
  <c r="E66"/>
  <c r="E65"/>
  <c r="D65"/>
  <c r="E64"/>
  <c r="E63"/>
  <c r="D63"/>
  <c r="E62"/>
  <c r="E70"/>
  <c r="E61"/>
  <c r="E60"/>
  <c r="E59"/>
  <c r="E58"/>
  <c r="E57"/>
  <c r="D54"/>
  <c r="E48"/>
  <c r="E37"/>
  <c r="E36"/>
  <c r="E32"/>
  <c r="E33"/>
  <c r="E28"/>
  <c r="E49"/>
  <c r="E26"/>
  <c r="E15"/>
  <c r="E76"/>
  <c r="E11"/>
  <c r="E6"/>
  <c r="C2"/>
  <c r="E56"/>
  <c r="E54"/>
  <c r="E21" i="40"/>
  <c r="E20"/>
  <c r="E22"/>
  <c r="E25"/>
  <c r="E17"/>
  <c r="E16"/>
  <c r="E18"/>
  <c r="E24"/>
  <c r="E13"/>
  <c r="E12"/>
  <c r="E11"/>
  <c r="E10"/>
  <c r="E14"/>
  <c r="E23"/>
  <c r="C5" i="1"/>
  <c r="E16"/>
  <c r="E18"/>
  <c r="D24"/>
  <c r="E12"/>
  <c r="E25"/>
  <c r="E26"/>
  <c r="E27"/>
  <c r="E28"/>
  <c r="E29"/>
  <c r="E31"/>
  <c r="E33"/>
  <c r="E32"/>
  <c r="E34"/>
  <c r="E35"/>
  <c r="E36"/>
  <c r="E37"/>
  <c r="E38"/>
  <c r="E40"/>
  <c r="E44"/>
  <c r="E45"/>
  <c r="E46"/>
  <c r="E53"/>
  <c r="E55"/>
  <c r="E63"/>
  <c r="E58"/>
  <c r="E67"/>
  <c r="E73"/>
  <c r="E74"/>
  <c r="E14"/>
  <c r="E39"/>
  <c r="E68"/>
  <c r="E71"/>
  <c r="E72"/>
  <c r="E30"/>
  <c r="E24"/>
  <c r="E41"/>
  <c r="E21"/>
  <c r="E9"/>
  <c r="E51"/>
  <c r="E52"/>
  <c r="E89" i="8"/>
  <c r="E91"/>
  <c r="E102"/>
  <c r="E90"/>
  <c r="E77"/>
  <c r="E95"/>
  <c r="E99"/>
  <c r="E72"/>
  <c r="E94"/>
  <c r="E51"/>
  <c r="E6" i="53" l="1"/>
  <c r="E28"/>
  <c r="E101"/>
  <c r="E98" l="1"/>
  <c r="E49"/>
  <c r="E95"/>
  <c r="E97" s="1"/>
  <c r="E99" l="1"/>
  <c r="E102"/>
  <c r="E66" l="1"/>
  <c r="C2"/>
  <c r="E68" l="1"/>
  <c r="E69"/>
  <c r="E60"/>
  <c r="E59"/>
  <c r="E72" l="1"/>
  <c r="E51" s="1"/>
  <c r="E100"/>
  <c r="E70"/>
  <c r="E94" l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4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<sst xmlns="http://schemas.openxmlformats.org/spreadsheetml/2006/main" count="424" uniqueCount="182">
  <si>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</si>
  <si>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</si>
  <si>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</si>
  <si>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</si>
  <si>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</si>
  <si>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</si>
  <si>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</si>
  <si>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</si>
  <si>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</si>
  <si>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</si>
  <si>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</si>
  <si>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</si>
  <si>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</si>
  <si>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</si>
  <si>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</si>
  <si>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</si>
  <si>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</si>
  <si>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</si>
  <si>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</si>
  <si>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</si>
  <si>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</si>
  <si>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</si>
  <si>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</si>
  <si>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</si>
  <si>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</si>
  <si>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</si>
  <si>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</si>
  <si>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</si>
  <si>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</si>
  <si>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</si>
  <si>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</si>
  <si>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</si>
  <si>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</si>
  <si>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</si>
  <si>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</si>
  <si>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</si>
  <si>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</si>
  <si>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</si>
  <si>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</si>
  <si>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</si>
  <si>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</si>
  <si>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</si>
  <si>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</si>
  <si>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</si>
  <si>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</si>
  <si>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</si>
  <si>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</si>
  <si>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</si>
  <si>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</si>
  <si>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</si>
  <si>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</si>
  <si>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</si>
  <si>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</si>
  <si>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</si>
  <si>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</si>
  <si>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</si>
  <si>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</si>
  <si>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</si>
  <si>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</si>
  <si>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</si>
  <si>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</si>
  <si>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</si>
  <si>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</si>
  <si>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</si>
  <si>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</si>
  <si>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</si>
  <si>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</si>
  <si>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</si>
  <si>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</si>
  <si>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</si>
  <si>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</si>
  <si>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</si>
  <si>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</si>
  <si>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</si>
  <si>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</si>
  <si>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</si>
  <si>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</si>
  <si>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</si>
  <si>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</si>
  <si>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t>Перерасход средств (-),недоосвоение средств (+)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</si>
  <si>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</t>
    </r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</si>
  <si>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</si>
  <si>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</si>
  <si>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</si>
  <si>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</si>
  <si>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</si>
  <si>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</si>
  <si>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</si>
  <si>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</si>
  <si>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</si>
  <si>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</si>
  <si>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</si>
  <si>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</si>
  <si>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</si>
  <si>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</si>
  <si>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</si>
  <si>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</si>
  <si>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</si>
  <si>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</si>
  <si>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Всего задолженность по лицевым счетам на 01.01.2013г.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</si>
  <si>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</si>
  <si>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</si>
  <si>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</si>
  <si>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</si>
  <si>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</si>
  <si>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</si>
  <si>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</si>
  <si>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</si>
  <si>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</si>
  <si>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</si>
  <si>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</si>
  <si>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Начислено за "Коммунальные услуги"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</si>
  <si>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</si>
  <si>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</si>
  <si>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</si>
  <si>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</si>
  <si>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</si>
  <si>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</si>
  <si>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ИТОГО остаток по текущему ремонту на 01.01.13 г.</t>
  </si>
  <si>
    <t>* опломбировка индивидуальных приборов учета, снятие контрольных показаний</t>
  </si>
  <si>
    <t>*выполненно по видам работ по статье текущий ремонт согласно сводного реестра</t>
  </si>
  <si>
    <t>*по договору на вывоз твердых бытовых отходов с МУП "Спец.автохозяйство"</t>
  </si>
  <si>
    <t>*по договору с ОАО "Иркутскэнерго" фирма Энергосбыт (места общего пользования)</t>
  </si>
  <si>
    <t>*по договору с прочими организациями на содержание общего имущества:</t>
  </si>
  <si>
    <t>*расходы по взысканию задолженности, затраты на гос.пошлину</t>
  </si>
  <si>
    <r>
      <t xml:space="preserve">Отчет о начислении, поступлении и расходовании денежных средств
по жилому дому, имеющему все виды благоустройства, с освещением мест общего пользования и уборкой лестничных клеток 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за 2012г.</t>
    </r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</si>
  <si>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</si>
  <si>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</si>
  <si>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</si>
  <si>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</si>
  <si>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</si>
  <si>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*комиссионные банка 2%</t>
  </si>
  <si>
    <t>Оплачено за освещение</t>
  </si>
  <si>
    <t>*опломбировка индивидуальных приборов учета, снятие контрольных показаний</t>
  </si>
  <si>
    <t>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</si>
  <si>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*Услуги по управлению дома</t>
  </si>
  <si>
    <t>*Санитарное содержание помещений общего имущества Дома</t>
  </si>
  <si>
    <t>*Санитарное содержание земельного участка Дома</t>
  </si>
  <si>
    <t>*Содержание и техническое обслуживание лифтов</t>
  </si>
  <si>
    <t>*Работы, выполняемые при подготовке Дома к сезонной эксплуатации</t>
  </si>
  <si>
    <t>*Технические осмотры и обходы отдельных элементов и помещений общего пользования Дома</t>
  </si>
  <si>
    <t>*Услуги паспортного стола</t>
  </si>
  <si>
    <t>1350*2*12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</si>
  <si>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</si>
  <si>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</si>
  <si>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</si>
  <si>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</si>
  <si>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</si>
  <si>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</si>
  <si>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</si>
  <si>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</si>
  <si>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</si>
  <si>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</si>
  <si>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</si>
  <si>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</si>
  <si>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</si>
  <si>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</si>
  <si>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</si>
  <si>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</si>
  <si>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</si>
  <si>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</si>
  <si>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</si>
  <si>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</si>
  <si>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</si>
  <si>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</si>
  <si>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</si>
  <si>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</si>
  <si>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</si>
  <si>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</si>
  <si>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</si>
  <si>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*за круглосуточное аварийно-ремонтное обслуживание </t>
  </si>
  <si>
    <t>Генеральный директор ООО "ВУЖКС"</t>
  </si>
  <si>
    <t>Федоров А,В.</t>
  </si>
  <si>
    <t xml:space="preserve">Техник </t>
  </si>
  <si>
    <t>Престр О.В.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</si>
  <si>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</si>
  <si>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r>
      <t xml:space="preserve">Отчет о начислении, поступлении и расходовании денежных средств  за 2012г.
</t>
    </r>
    <r>
      <rPr>
        <b/>
        <u/>
        <sz val="10"/>
        <rFont val="Arial"/>
        <family val="2"/>
        <charset val="204"/>
      </rPr>
      <t>мкр. Зеленый, дом 25</t>
    </r>
  </si>
  <si>
    <t xml:space="preserve">ВСЕГО расходов </t>
  </si>
  <si>
    <t xml:space="preserve">в т.ч. Расходы банков за проведение коммунальных платежей   
</t>
  </si>
  <si>
    <t>Отчет о начислении, поступлении и расходовании денежных средств  за 2012 год</t>
  </si>
  <si>
    <t>*расходы по взысканию задолженности, затраты на госпошлину</t>
  </si>
  <si>
    <t>*выполнено по видам работ по статье текущий ремонт согласно сводного реестра</t>
  </si>
</sst>
</file>

<file path=xl/styles.xml><?xml version="1.0" encoding="utf-8"?>
<styleSheet xmlns="http://schemas.openxmlformats.org/spreadsheetml/2006/main">
  <numFmts count="9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#,##0.00_ ;[Red]\-#,##0.00\ "/>
    <numFmt numFmtId="169" formatCode="_-* #,##0.000_р_._-;\-* #,##0.000_р_._-;_-* &quot;-&quot;???_р_._-;_-@_-"/>
  </numFmts>
  <fonts count="88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sz val="9"/>
      <color rgb="FFCC00CC"/>
      <name val="Arial"/>
      <family val="2"/>
      <charset val="204"/>
    </font>
    <font>
      <b/>
      <i/>
      <sz val="9"/>
      <color rgb="FFCC00CC"/>
      <name val="Arial"/>
      <family val="2"/>
      <charset val="204"/>
    </font>
    <font>
      <b/>
      <sz val="10"/>
      <color rgb="FFCC00CC"/>
      <name val="Arial"/>
      <family val="2"/>
      <charset val="204"/>
    </font>
    <font>
      <sz val="9"/>
      <color rgb="FFFF3300"/>
      <name val="Arial"/>
      <family val="2"/>
      <charset val="204"/>
    </font>
    <font>
      <sz val="10"/>
      <color rgb="FFFF3300"/>
      <name val="Arial"/>
      <family val="2"/>
      <charset val="204"/>
    </font>
    <font>
      <sz val="9"/>
      <color rgb="FF9900FF"/>
      <name val="Arial"/>
      <family val="2"/>
      <charset val="204"/>
    </font>
    <font>
      <sz val="10"/>
      <color rgb="FF9900FF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sz val="9"/>
      <color rgb="FF9900CC"/>
      <name val="Arial"/>
      <family val="2"/>
      <charset val="204"/>
    </font>
    <font>
      <b/>
      <sz val="9"/>
      <color rgb="FF6600CC"/>
      <name val="Arial"/>
      <family val="2"/>
      <charset val="204"/>
    </font>
    <font>
      <b/>
      <sz val="10"/>
      <color rgb="FF6600CC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0"/>
      <color rgb="FF00B05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48" fillId="0" borderId="0" applyFont="0" applyFill="0" applyBorder="0" applyAlignment="0" applyProtection="0"/>
    <xf numFmtId="0" fontId="85" fillId="0" borderId="0"/>
    <xf numFmtId="0" fontId="1" fillId="0" borderId="0"/>
    <xf numFmtId="43" fontId="86" fillId="0" borderId="0" applyFont="0" applyFill="0" applyBorder="0" applyAlignment="0" applyProtection="0"/>
  </cellStyleXfs>
  <cellXfs count="738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4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2" applyFont="1" applyFill="1" applyAlignment="1">
      <alignment horizontal="center" vertical="center" wrapText="1"/>
    </xf>
    <xf numFmtId="164" fontId="6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4" fontId="8" fillId="0" borderId="0" xfId="2" applyFont="1" applyFill="1" applyAlignment="1">
      <alignment horizontal="center" wrapText="1"/>
    </xf>
    <xf numFmtId="164" fontId="5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4" fontId="9" fillId="0" borderId="1" xfId="2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4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wrapText="1"/>
    </xf>
    <xf numFmtId="0" fontId="0" fillId="0" borderId="0" xfId="0" applyFill="1"/>
    <xf numFmtId="164" fontId="5" fillId="3" borderId="5" xfId="2" applyFont="1" applyFill="1" applyBorder="1" applyAlignment="1">
      <alignment horizontal="center" wrapText="1"/>
    </xf>
    <xf numFmtId="164" fontId="5" fillId="2" borderId="5" xfId="2" applyFont="1" applyFill="1" applyBorder="1" applyAlignment="1">
      <alignment horizontal="center" wrapText="1"/>
    </xf>
    <xf numFmtId="164" fontId="5" fillId="0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4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4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4" fontId="10" fillId="0" borderId="0" xfId="2" applyFont="1" applyFill="1" applyAlignment="1">
      <alignment horizontal="center" vertical="center"/>
    </xf>
    <xf numFmtId="164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20" fillId="0" borderId="0" xfId="0" applyFont="1"/>
    <xf numFmtId="0" fontId="13" fillId="0" borderId="0" xfId="0" applyFont="1"/>
    <xf numFmtId="40" fontId="6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40" fontId="5" fillId="0" borderId="0" xfId="0" applyNumberFormat="1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5" fillId="0" borderId="0" xfId="2" applyNumberFormat="1" applyFont="1"/>
    <xf numFmtId="40" fontId="5" fillId="0" borderId="1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Alignment="1">
      <alignment horizontal="center" vertical="center" wrapText="1"/>
    </xf>
    <xf numFmtId="40" fontId="6" fillId="0" borderId="0" xfId="2" applyNumberFormat="1" applyFont="1" applyFill="1" applyAlignment="1">
      <alignment horizontal="center" wrapText="1"/>
    </xf>
    <xf numFmtId="40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40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Fill="1" applyBorder="1" applyAlignment="1">
      <alignment horizontal="center" wrapText="1"/>
    </xf>
    <xf numFmtId="40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Fill="1" applyBorder="1" applyAlignment="1">
      <alignment horizontal="center" wrapText="1"/>
    </xf>
    <xf numFmtId="40" fontId="27" fillId="0" borderId="1" xfId="2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Border="1" applyAlignment="1"/>
    <xf numFmtId="40" fontId="30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40" fontId="23" fillId="4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5" fillId="5" borderId="1" xfId="0" applyFont="1" applyFill="1" applyBorder="1" applyAlignment="1">
      <alignment horizontal="center" wrapText="1"/>
    </xf>
    <xf numFmtId="40" fontId="25" fillId="5" borderId="1" xfId="2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40" fontId="32" fillId="0" borderId="1" xfId="2" applyNumberFormat="1" applyFont="1" applyBorder="1" applyAlignment="1">
      <alignment horizontal="center" wrapText="1"/>
    </xf>
    <xf numFmtId="0" fontId="27" fillId="5" borderId="1" xfId="0" applyFont="1" applyFill="1" applyBorder="1" applyAlignment="1">
      <alignment horizontal="center" wrapText="1"/>
    </xf>
    <xf numFmtId="40" fontId="27" fillId="5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34" fillId="0" borderId="1" xfId="0" applyFont="1" applyFill="1" applyBorder="1" applyAlignment="1">
      <alignment horizontal="center" wrapText="1"/>
    </xf>
    <xf numFmtId="0" fontId="28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40" fontId="6" fillId="6" borderId="1" xfId="2" applyNumberFormat="1" applyFont="1" applyFill="1" applyBorder="1" applyAlignment="1">
      <alignment horizontal="center" wrapText="1"/>
    </xf>
    <xf numFmtId="40" fontId="23" fillId="6" borderId="1" xfId="2" applyNumberFormat="1" applyFont="1" applyFill="1" applyBorder="1" applyAlignment="1">
      <alignment horizontal="center" vertical="center" wrapText="1"/>
    </xf>
    <xf numFmtId="40" fontId="5" fillId="0" borderId="0" xfId="2" applyNumberFormat="1" applyFont="1" applyFill="1" applyAlignment="1">
      <alignment horizontal="center" wrapText="1"/>
    </xf>
    <xf numFmtId="164" fontId="6" fillId="6" borderId="1" xfId="2" applyFont="1" applyFill="1" applyBorder="1" applyAlignment="1">
      <alignment horizontal="center" vertical="center" wrapText="1"/>
    </xf>
    <xf numFmtId="40" fontId="25" fillId="6" borderId="1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2" fontId="30" fillId="0" borderId="1" xfId="2" applyNumberFormat="1" applyFont="1" applyBorder="1" applyAlignment="1">
      <alignment horizontal="center"/>
    </xf>
    <xf numFmtId="2" fontId="30" fillId="0" borderId="1" xfId="2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/>
    </xf>
    <xf numFmtId="0" fontId="20" fillId="0" borderId="0" xfId="0" applyFont="1" applyFill="1" applyAlignment="1"/>
    <xf numFmtId="0" fontId="20" fillId="0" borderId="0" xfId="0" applyFont="1" applyAlignment="1"/>
    <xf numFmtId="0" fontId="5" fillId="0" borderId="0" xfId="0" applyFont="1" applyFill="1" applyBorder="1" applyAlignment="1"/>
    <xf numFmtId="0" fontId="20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center"/>
    </xf>
    <xf numFmtId="164" fontId="36" fillId="0" borderId="1" xfId="2" applyFont="1" applyFill="1" applyBorder="1" applyAlignment="1">
      <alignment horizontal="center"/>
    </xf>
    <xf numFmtId="0" fontId="37" fillId="0" borderId="0" xfId="0" applyFont="1"/>
    <xf numFmtId="40" fontId="38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1" xfId="0" applyFont="1" applyFill="1" applyBorder="1" applyAlignment="1">
      <alignment horizontal="center" vertical="center" wrapText="1"/>
    </xf>
    <xf numFmtId="40" fontId="40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8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6" borderId="5" xfId="2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6" fillId="6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164" fontId="5" fillId="7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horizontal="center" vertical="center" wrapText="1"/>
    </xf>
    <xf numFmtId="2" fontId="27" fillId="0" borderId="1" xfId="2" applyNumberFormat="1" applyFont="1" applyFill="1" applyBorder="1" applyAlignment="1">
      <alignment horizontal="center" vertical="center" wrapText="1"/>
    </xf>
    <xf numFmtId="0" fontId="28" fillId="0" borderId="0" xfId="3" applyFont="1"/>
    <xf numFmtId="0" fontId="28" fillId="0" borderId="1" xfId="3" applyFont="1" applyBorder="1" applyAlignment="1">
      <alignment horizontal="center" vertical="center" wrapText="1"/>
    </xf>
    <xf numFmtId="40" fontId="5" fillId="0" borderId="1" xfId="4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top"/>
    </xf>
    <xf numFmtId="2" fontId="0" fillId="0" borderId="0" xfId="0" applyNumberFormat="1" applyAlignment="1">
      <alignment wrapText="1"/>
    </xf>
    <xf numFmtId="38" fontId="5" fillId="0" borderId="1" xfId="2" applyNumberFormat="1" applyFont="1" applyFill="1" applyBorder="1" applyAlignment="1">
      <alignment horizontal="center" vertical="center" wrapText="1"/>
    </xf>
    <xf numFmtId="43" fontId="41" fillId="0" borderId="0" xfId="0" applyNumberFormat="1" applyFont="1"/>
    <xf numFmtId="167" fontId="29" fillId="0" borderId="2" xfId="0" applyNumberFormat="1" applyFont="1" applyBorder="1" applyAlignment="1">
      <alignment horizontal="center" vertical="center"/>
    </xf>
    <xf numFmtId="38" fontId="40" fillId="0" borderId="1" xfId="0" applyNumberFormat="1" applyFont="1" applyFill="1" applyBorder="1" applyAlignment="1">
      <alignment horizontal="center" vertical="center" wrapText="1"/>
    </xf>
    <xf numFmtId="38" fontId="38" fillId="0" borderId="2" xfId="0" applyNumberFormat="1" applyFont="1" applyFill="1" applyBorder="1" applyAlignment="1">
      <alignment horizontal="center" vertical="center" wrapText="1"/>
    </xf>
    <xf numFmtId="38" fontId="38" fillId="0" borderId="1" xfId="2" applyNumberFormat="1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center" vertical="center" wrapText="1"/>
    </xf>
    <xf numFmtId="38" fontId="23" fillId="0" borderId="1" xfId="0" applyNumberFormat="1" applyFont="1" applyFill="1" applyBorder="1" applyAlignment="1">
      <alignment horizontal="center" vertical="center" wrapText="1"/>
    </xf>
    <xf numFmtId="38" fontId="23" fillId="0" borderId="1" xfId="2" applyNumberFormat="1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center" vertical="center" wrapText="1"/>
    </xf>
    <xf numFmtId="38" fontId="25" fillId="0" borderId="1" xfId="2" applyNumberFormat="1" applyFont="1" applyFill="1" applyBorder="1" applyAlignment="1">
      <alignment horizontal="center" vertical="center" wrapText="1"/>
    </xf>
    <xf numFmtId="38" fontId="27" fillId="0" borderId="1" xfId="0" applyNumberFormat="1" applyFont="1" applyFill="1" applyBorder="1" applyAlignment="1">
      <alignment horizontal="center" vertical="center" wrapText="1"/>
    </xf>
    <xf numFmtId="38" fontId="27" fillId="0" borderId="1" xfId="2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left"/>
    </xf>
    <xf numFmtId="38" fontId="15" fillId="0" borderId="1" xfId="0" applyNumberFormat="1" applyFont="1" applyFill="1" applyBorder="1" applyAlignment="1">
      <alignment horizontal="center"/>
    </xf>
    <xf numFmtId="38" fontId="15" fillId="0" borderId="1" xfId="0" applyNumberFormat="1" applyFont="1" applyFill="1" applyBorder="1" applyAlignment="1">
      <alignment horizontal="center" vertical="center"/>
    </xf>
    <xf numFmtId="38" fontId="35" fillId="0" borderId="1" xfId="0" applyNumberFormat="1" applyFont="1" applyFill="1" applyBorder="1" applyAlignment="1">
      <alignment horizontal="left"/>
    </xf>
    <xf numFmtId="38" fontId="36" fillId="0" borderId="1" xfId="0" applyNumberFormat="1" applyFont="1" applyFill="1" applyBorder="1" applyAlignment="1">
      <alignment horizontal="center"/>
    </xf>
    <xf numFmtId="38" fontId="36" fillId="0" borderId="1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>
      <alignment horizontal="left"/>
    </xf>
    <xf numFmtId="38" fontId="0" fillId="0" borderId="0" xfId="0" applyNumberFormat="1"/>
    <xf numFmtId="38" fontId="0" fillId="0" borderId="0" xfId="0" applyNumberFormat="1" applyAlignment="1">
      <alignment horizontal="center" vertical="center"/>
    </xf>
    <xf numFmtId="38" fontId="5" fillId="0" borderId="0" xfId="2" applyNumberFormat="1" applyFont="1" applyAlignment="1">
      <alignment horizontal="center"/>
    </xf>
    <xf numFmtId="38" fontId="40" fillId="0" borderId="1" xfId="0" applyNumberFormat="1" applyFont="1" applyFill="1" applyBorder="1" applyAlignment="1">
      <alignment horizontal="center" vertical="top" wrapText="1"/>
    </xf>
    <xf numFmtId="38" fontId="5" fillId="0" borderId="2" xfId="0" applyNumberFormat="1" applyFont="1" applyFill="1" applyBorder="1" applyAlignment="1">
      <alignment horizontal="center" vertical="center" wrapText="1"/>
    </xf>
    <xf numFmtId="38" fontId="38" fillId="0" borderId="1" xfId="0" applyNumberFormat="1" applyFont="1" applyFill="1" applyBorder="1" applyAlignment="1">
      <alignment horizontal="center" vertical="center" wrapText="1"/>
    </xf>
    <xf numFmtId="38" fontId="6" fillId="6" borderId="1" xfId="0" applyNumberFormat="1" applyFont="1" applyFill="1" applyBorder="1" applyAlignment="1">
      <alignment horizontal="center" vertical="center" wrapText="1"/>
    </xf>
    <xf numFmtId="38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 wrapText="1"/>
    </xf>
    <xf numFmtId="38" fontId="6" fillId="0" borderId="0" xfId="0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5" fillId="7" borderId="1" xfId="2" applyNumberFormat="1" applyFont="1" applyFill="1" applyBorder="1" applyAlignment="1">
      <alignment horizontal="center" vertical="center" wrapText="1"/>
    </xf>
    <xf numFmtId="38" fontId="30" fillId="0" borderId="6" xfId="0" applyNumberFormat="1" applyFont="1" applyFill="1" applyBorder="1" applyAlignment="1">
      <alignment horizontal="left"/>
    </xf>
    <xf numFmtId="38" fontId="24" fillId="0" borderId="1" xfId="0" applyNumberFormat="1" applyFont="1" applyBorder="1" applyAlignment="1">
      <alignment horizontal="center" vertical="center" wrapText="1"/>
    </xf>
    <xf numFmtId="38" fontId="23" fillId="6" borderId="1" xfId="0" applyNumberFormat="1" applyFont="1" applyFill="1" applyBorder="1" applyAlignment="1">
      <alignment horizontal="center" vertical="center" wrapText="1"/>
    </xf>
    <xf numFmtId="38" fontId="26" fillId="0" borderId="1" xfId="0" applyNumberFormat="1" applyFont="1" applyBorder="1" applyAlignment="1">
      <alignment horizontal="center" vertical="center" wrapText="1"/>
    </xf>
    <xf numFmtId="38" fontId="31" fillId="0" borderId="1" xfId="2" applyNumberFormat="1" applyFont="1" applyBorder="1" applyAlignment="1">
      <alignment horizontal="center" wrapText="1"/>
    </xf>
    <xf numFmtId="38" fontId="25" fillId="6" borderId="1" xfId="0" applyNumberFormat="1" applyFont="1" applyFill="1" applyBorder="1" applyAlignment="1">
      <alignment horizontal="center" vertical="center" wrapText="1"/>
    </xf>
    <xf numFmtId="38" fontId="25" fillId="6" borderId="1" xfId="2" applyNumberFormat="1" applyFont="1" applyFill="1" applyBorder="1" applyAlignment="1">
      <alignment horizontal="center" vertical="center" wrapText="1"/>
    </xf>
    <xf numFmtId="38" fontId="0" fillId="0" borderId="0" xfId="0" applyNumberFormat="1" applyAlignment="1"/>
    <xf numFmtId="38" fontId="0" fillId="0" borderId="0" xfId="0" applyNumberFormat="1" applyAlignment="1">
      <alignment wrapText="1"/>
    </xf>
    <xf numFmtId="38" fontId="0" fillId="0" borderId="0" xfId="0" applyNumberFormat="1" applyAlignment="1">
      <alignment horizontal="center" vertical="center" wrapText="1"/>
    </xf>
    <xf numFmtId="38" fontId="5" fillId="0" borderId="0" xfId="2" applyNumberFormat="1" applyFont="1" applyAlignment="1">
      <alignment horizontal="center" wrapText="1"/>
    </xf>
    <xf numFmtId="38" fontId="6" fillId="0" borderId="5" xfId="0" applyNumberFormat="1" applyFont="1" applyFill="1" applyBorder="1" applyAlignment="1">
      <alignment horizontal="center" vertical="center" wrapText="1"/>
    </xf>
    <xf numFmtId="38" fontId="11" fillId="6" borderId="1" xfId="0" applyNumberFormat="1" applyFont="1" applyFill="1" applyBorder="1" applyAlignment="1">
      <alignment horizontal="center" vertical="center" wrapText="1"/>
    </xf>
    <xf numFmtId="41" fontId="6" fillId="0" borderId="1" xfId="2" applyNumberFormat="1" applyFont="1" applyFill="1" applyBorder="1" applyAlignment="1">
      <alignment horizontal="center" vertical="center" wrapText="1"/>
    </xf>
    <xf numFmtId="41" fontId="15" fillId="0" borderId="1" xfId="0" applyNumberFormat="1" applyFont="1" applyFill="1" applyBorder="1" applyAlignment="1">
      <alignment horizontal="center"/>
    </xf>
    <xf numFmtId="41" fontId="49" fillId="0" borderId="1" xfId="2" applyNumberFormat="1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40" fontId="5" fillId="0" borderId="5" xfId="2" applyNumberFormat="1" applyFont="1" applyFill="1" applyBorder="1" applyAlignment="1">
      <alignment horizontal="center" vertical="center" wrapText="1"/>
    </xf>
    <xf numFmtId="40" fontId="5" fillId="6" borderId="5" xfId="2" applyNumberFormat="1" applyFont="1" applyFill="1" applyBorder="1" applyAlignment="1">
      <alignment horizontal="center" vertical="center" wrapText="1"/>
    </xf>
    <xf numFmtId="9" fontId="6" fillId="0" borderId="1" xfId="1" applyFont="1" applyFill="1" applyBorder="1" applyAlignment="1">
      <alignment horizontal="right" vertical="center" wrapText="1"/>
    </xf>
    <xf numFmtId="41" fontId="5" fillId="0" borderId="1" xfId="2" applyNumberFormat="1" applyFont="1" applyFill="1" applyBorder="1" applyAlignment="1">
      <alignment horizontal="center" vertical="center" wrapText="1"/>
    </xf>
    <xf numFmtId="40" fontId="6" fillId="0" borderId="1" xfId="0" applyNumberFormat="1" applyFont="1" applyFill="1" applyBorder="1" applyAlignment="1">
      <alignment horizontal="center" vertical="center" wrapText="1"/>
    </xf>
    <xf numFmtId="44" fontId="0" fillId="0" borderId="0" xfId="7" applyFont="1"/>
    <xf numFmtId="40" fontId="6" fillId="6" borderId="1" xfId="0" applyNumberFormat="1" applyFont="1" applyFill="1" applyBorder="1" applyAlignment="1">
      <alignment horizontal="center" vertical="center" wrapText="1"/>
    </xf>
    <xf numFmtId="41" fontId="30" fillId="0" borderId="1" xfId="2" applyNumberFormat="1" applyFont="1" applyBorder="1" applyAlignment="1">
      <alignment horizontal="left"/>
    </xf>
    <xf numFmtId="41" fontId="30" fillId="0" borderId="1" xfId="2" applyNumberFormat="1" applyFont="1" applyBorder="1" applyAlignment="1">
      <alignment horizontal="left" wrapText="1"/>
    </xf>
    <xf numFmtId="41" fontId="23" fillId="6" borderId="1" xfId="2" applyNumberFormat="1" applyFont="1" applyFill="1" applyBorder="1" applyAlignment="1">
      <alignment horizontal="left" wrapText="1"/>
    </xf>
    <xf numFmtId="0" fontId="50" fillId="0" borderId="0" xfId="3" applyFont="1"/>
    <xf numFmtId="40" fontId="51" fillId="0" borderId="0" xfId="2" applyNumberFormat="1" applyFont="1" applyAlignment="1">
      <alignment horizontal="center"/>
    </xf>
    <xf numFmtId="0" fontId="50" fillId="0" borderId="0" xfId="3" applyFont="1" applyAlignment="1">
      <alignment horizontal="center" vertical="center"/>
    </xf>
    <xf numFmtId="0" fontId="50" fillId="0" borderId="0" xfId="3" applyFont="1" applyAlignment="1"/>
    <xf numFmtId="40" fontId="51" fillId="0" borderId="0" xfId="2" applyNumberFormat="1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wrapText="1"/>
    </xf>
    <xf numFmtId="0" fontId="51" fillId="0" borderId="0" xfId="3" applyFont="1" applyFill="1" applyBorder="1" applyAlignment="1"/>
    <xf numFmtId="0" fontId="53" fillId="0" borderId="0" xfId="3" applyFont="1"/>
    <xf numFmtId="40" fontId="53" fillId="0" borderId="0" xfId="2" applyNumberFormat="1" applyFont="1"/>
    <xf numFmtId="40" fontId="51" fillId="0" borderId="0" xfId="2" applyNumberFormat="1" applyFont="1"/>
    <xf numFmtId="0" fontId="50" fillId="0" borderId="0" xfId="3" applyFont="1" applyFill="1" applyAlignment="1"/>
    <xf numFmtId="40" fontId="51" fillId="0" borderId="0" xfId="2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left"/>
    </xf>
    <xf numFmtId="0" fontId="50" fillId="0" borderId="0" xfId="3" applyFont="1" applyFill="1" applyAlignment="1">
      <alignment horizontal="center" vertical="center"/>
    </xf>
    <xf numFmtId="0" fontId="50" fillId="0" borderId="0" xfId="3" applyFont="1" applyFill="1"/>
    <xf numFmtId="40" fontId="51" fillId="0" borderId="0" xfId="3" applyNumberFormat="1" applyFont="1"/>
    <xf numFmtId="40" fontId="54" fillId="8" borderId="1" xfId="2" applyNumberFormat="1" applyFont="1" applyFill="1" applyBorder="1" applyAlignment="1">
      <alignment horizontal="center" vertical="center" wrapText="1"/>
    </xf>
    <xf numFmtId="0" fontId="53" fillId="8" borderId="1" xfId="3" applyFont="1" applyFill="1" applyBorder="1" applyAlignment="1">
      <alignment horizontal="center" vertical="center" wrapText="1"/>
    </xf>
    <xf numFmtId="0" fontId="53" fillId="0" borderId="0" xfId="3" applyFont="1" applyAlignment="1">
      <alignment vertical="center"/>
    </xf>
    <xf numFmtId="0" fontId="56" fillId="0" borderId="0" xfId="3" applyFont="1" applyAlignment="1">
      <alignment vertical="center"/>
    </xf>
    <xf numFmtId="40" fontId="54" fillId="0" borderId="1" xfId="2" applyNumberFormat="1" applyFont="1" applyFill="1" applyBorder="1" applyAlignment="1">
      <alignment horizontal="center" vertical="center" wrapText="1"/>
    </xf>
    <xf numFmtId="0" fontId="54" fillId="0" borderId="1" xfId="3" applyFont="1" applyFill="1" applyBorder="1" applyAlignment="1">
      <alignment horizontal="center" vertical="center" wrapText="1"/>
    </xf>
    <xf numFmtId="39" fontId="54" fillId="0" borderId="0" xfId="2" applyNumberFormat="1" applyFont="1" applyFill="1" applyBorder="1" applyAlignment="1">
      <alignment horizontal="center" wrapText="1"/>
    </xf>
    <xf numFmtId="0" fontId="54" fillId="0" borderId="5" xfId="3" applyFont="1" applyFill="1" applyBorder="1" applyAlignment="1">
      <alignment horizontal="center" vertical="center" wrapText="1"/>
    </xf>
    <xf numFmtId="0" fontId="56" fillId="0" borderId="0" xfId="3" applyFont="1"/>
    <xf numFmtId="0" fontId="59" fillId="0" borderId="0" xfId="3" applyFont="1" applyFill="1"/>
    <xf numFmtId="0" fontId="60" fillId="0" borderId="0" xfId="3" applyFont="1" applyFill="1" applyAlignment="1">
      <alignment vertical="center" wrapText="1"/>
    </xf>
    <xf numFmtId="40" fontId="61" fillId="0" borderId="1" xfId="2" applyNumberFormat="1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63" fillId="0" borderId="0" xfId="3" applyFont="1" applyFill="1"/>
    <xf numFmtId="40" fontId="64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 applyFill="1"/>
    <xf numFmtId="0" fontId="67" fillId="0" borderId="0" xfId="3" applyFont="1" applyFill="1" applyAlignment="1">
      <alignment vertical="center"/>
    </xf>
    <xf numFmtId="40" fontId="68" fillId="0" borderId="1" xfId="2" applyNumberFormat="1" applyFont="1" applyFill="1" applyBorder="1" applyAlignment="1">
      <alignment horizontal="center" vertical="center" wrapText="1"/>
    </xf>
    <xf numFmtId="0" fontId="68" fillId="0" borderId="1" xfId="3" applyFont="1" applyFill="1" applyBorder="1" applyAlignment="1">
      <alignment horizontal="center" vertical="center" wrapText="1"/>
    </xf>
    <xf numFmtId="40" fontId="54" fillId="0" borderId="1" xfId="2" applyNumberFormat="1" applyFont="1" applyFill="1" applyBorder="1" applyAlignment="1">
      <alignment horizontal="center" wrapText="1"/>
    </xf>
    <xf numFmtId="0" fontId="50" fillId="8" borderId="0" xfId="3" applyFont="1" applyFill="1"/>
    <xf numFmtId="168" fontId="50" fillId="8" borderId="0" xfId="3" applyNumberFormat="1" applyFont="1" applyFill="1"/>
    <xf numFmtId="40" fontId="51" fillId="0" borderId="0" xfId="2" applyNumberFormat="1" applyFont="1" applyAlignment="1">
      <alignment horizontal="center" wrapText="1"/>
    </xf>
    <xf numFmtId="0" fontId="50" fillId="0" borderId="0" xfId="3" applyFont="1" applyAlignment="1">
      <alignment horizontal="center" vertical="center" wrapText="1"/>
    </xf>
    <xf numFmtId="0" fontId="50" fillId="0" borderId="0" xfId="3" applyFont="1" applyAlignment="1">
      <alignment wrapText="1"/>
    </xf>
    <xf numFmtId="0" fontId="59" fillId="0" borderId="0" xfId="3" applyFont="1"/>
    <xf numFmtId="40" fontId="61" fillId="9" borderId="1" xfId="2" applyNumberFormat="1" applyFont="1" applyFill="1" applyBorder="1" applyAlignment="1">
      <alignment horizontal="center" vertical="center" wrapText="1"/>
    </xf>
    <xf numFmtId="0" fontId="61" fillId="9" borderId="1" xfId="3" applyFont="1" applyFill="1" applyBorder="1" applyAlignment="1">
      <alignment horizontal="center" vertical="center" wrapText="1"/>
    </xf>
    <xf numFmtId="40" fontId="70" fillId="0" borderId="1" xfId="2" applyNumberFormat="1" applyFont="1" applyBorder="1" applyAlignment="1">
      <alignment horizontal="center" wrapText="1"/>
    </xf>
    <xf numFmtId="0" fontId="59" fillId="0" borderId="1" xfId="3" applyFont="1" applyBorder="1" applyAlignment="1">
      <alignment horizontal="center" vertical="center" wrapText="1"/>
    </xf>
    <xf numFmtId="0" fontId="63" fillId="0" borderId="0" xfId="3" applyFont="1"/>
    <xf numFmtId="40" fontId="64" fillId="9" borderId="1" xfId="2" applyNumberFormat="1" applyFont="1" applyFill="1" applyBorder="1" applyAlignment="1">
      <alignment horizontal="center" vertical="center" wrapText="1"/>
    </xf>
    <xf numFmtId="0" fontId="64" fillId="9" borderId="1" xfId="3" applyFont="1" applyFill="1" applyBorder="1" applyAlignment="1">
      <alignment horizontal="center" vertical="center" wrapText="1"/>
    </xf>
    <xf numFmtId="40" fontId="72" fillId="0" borderId="1" xfId="2" applyNumberFormat="1" applyFont="1" applyBorder="1" applyAlignment="1">
      <alignment horizontal="center" wrapText="1"/>
    </xf>
    <xf numFmtId="0" fontId="63" fillId="0" borderId="1" xfId="3" applyFont="1" applyBorder="1" applyAlignment="1">
      <alignment horizontal="center" vertical="center" wrapText="1"/>
    </xf>
    <xf numFmtId="0" fontId="66" fillId="0" borderId="0" xfId="3" applyFont="1"/>
    <xf numFmtId="40" fontId="68" fillId="9" borderId="1" xfId="2" applyNumberFormat="1" applyFont="1" applyFill="1" applyBorder="1" applyAlignment="1">
      <alignment horizontal="center" vertical="center" wrapText="1"/>
    </xf>
    <xf numFmtId="0" fontId="68" fillId="9" borderId="1" xfId="3" applyFont="1" applyFill="1" applyBorder="1" applyAlignment="1">
      <alignment horizontal="center" vertical="center" wrapText="1"/>
    </xf>
    <xf numFmtId="2" fontId="60" fillId="0" borderId="1" xfId="2" applyNumberFormat="1" applyFont="1" applyBorder="1" applyAlignment="1">
      <alignment horizontal="center" wrapText="1"/>
    </xf>
    <xf numFmtId="0" fontId="66" fillId="0" borderId="1" xfId="3" applyFont="1" applyBorder="1" applyAlignment="1">
      <alignment horizontal="center" vertical="center" wrapText="1"/>
    </xf>
    <xf numFmtId="2" fontId="60" fillId="0" borderId="1" xfId="2" applyNumberFormat="1" applyFont="1" applyFill="1" applyBorder="1" applyAlignment="1">
      <alignment horizontal="center" wrapText="1"/>
    </xf>
    <xf numFmtId="2" fontId="60" fillId="0" borderId="1" xfId="2" applyNumberFormat="1" applyFont="1" applyBorder="1" applyAlignment="1">
      <alignment horizontal="center"/>
    </xf>
    <xf numFmtId="0" fontId="74" fillId="0" borderId="1" xfId="3" applyFont="1" applyBorder="1" applyAlignment="1">
      <alignment horizontal="center" vertical="center"/>
    </xf>
    <xf numFmtId="2" fontId="60" fillId="0" borderId="1" xfId="2" applyNumberFormat="1" applyFont="1" applyBorder="1" applyAlignment="1">
      <alignment horizontal="center" vertical="center"/>
    </xf>
    <xf numFmtId="0" fontId="54" fillId="9" borderId="1" xfId="3" applyFont="1" applyFill="1" applyBorder="1" applyAlignment="1">
      <alignment horizontal="center" vertical="center" wrapText="1"/>
    </xf>
    <xf numFmtId="40" fontId="51" fillId="0" borderId="1" xfId="2" applyNumberFormat="1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wrapText="1"/>
    </xf>
    <xf numFmtId="164" fontId="51" fillId="0" borderId="1" xfId="2" applyFont="1" applyFill="1" applyBorder="1" applyAlignment="1">
      <alignment horizontal="center" vertical="center" wrapText="1"/>
    </xf>
    <xf numFmtId="0" fontId="50" fillId="0" borderId="0" xfId="3" applyFont="1" applyFill="1" applyAlignment="1">
      <alignment wrapText="1"/>
    </xf>
    <xf numFmtId="164" fontId="51" fillId="9" borderId="1" xfId="2" applyFont="1" applyFill="1" applyBorder="1" applyAlignment="1">
      <alignment horizontal="center" vertical="center" wrapText="1"/>
    </xf>
    <xf numFmtId="164" fontId="51" fillId="9" borderId="5" xfId="2" applyNumberFormat="1" applyFont="1" applyFill="1" applyBorder="1" applyAlignment="1">
      <alignment horizontal="center" vertical="center" wrapText="1"/>
    </xf>
    <xf numFmtId="164" fontId="51" fillId="0" borderId="5" xfId="2" applyFont="1" applyFill="1" applyBorder="1" applyAlignment="1">
      <alignment horizontal="center" vertical="center" wrapText="1"/>
    </xf>
    <xf numFmtId="164" fontId="51" fillId="9" borderId="5" xfId="2" applyFont="1" applyFill="1" applyBorder="1" applyAlignment="1">
      <alignment horizontal="center" vertical="center" wrapText="1"/>
    </xf>
    <xf numFmtId="40" fontId="51" fillId="0" borderId="0" xfId="2" applyNumberFormat="1" applyFont="1" applyFill="1" applyAlignment="1">
      <alignment horizontal="left" wrapText="1"/>
    </xf>
    <xf numFmtId="168" fontId="56" fillId="0" borderId="0" xfId="3" applyNumberFormat="1" applyFont="1"/>
    <xf numFmtId="169" fontId="50" fillId="0" borderId="0" xfId="3" applyNumberFormat="1" applyFont="1" applyAlignment="1">
      <alignment wrapText="1"/>
    </xf>
    <xf numFmtId="164" fontId="54" fillId="9" borderId="1" xfId="2" applyFont="1" applyFill="1" applyBorder="1" applyAlignment="1">
      <alignment horizontal="center" vertical="center" wrapText="1"/>
    </xf>
    <xf numFmtId="0" fontId="50" fillId="0" borderId="0" xfId="3" applyFont="1" applyFill="1" applyBorder="1"/>
    <xf numFmtId="40" fontId="54" fillId="0" borderId="0" xfId="2" applyNumberFormat="1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left" wrapText="1"/>
    </xf>
    <xf numFmtId="0" fontId="54" fillId="0" borderId="0" xfId="3" applyFont="1" applyFill="1" applyBorder="1" applyAlignment="1">
      <alignment horizontal="left"/>
    </xf>
    <xf numFmtId="164" fontId="51" fillId="0" borderId="1" xfId="2" applyFont="1" applyFill="1" applyBorder="1" applyAlignment="1">
      <alignment horizontal="center"/>
    </xf>
    <xf numFmtId="0" fontId="76" fillId="0" borderId="1" xfId="3" applyFont="1" applyFill="1" applyBorder="1" applyAlignment="1">
      <alignment horizontal="center" vertical="center"/>
    </xf>
    <xf numFmtId="0" fontId="59" fillId="0" borderId="0" xfId="3" applyFont="1" applyAlignment="1">
      <alignment vertical="center"/>
    </xf>
    <xf numFmtId="2" fontId="54" fillId="9" borderId="1" xfId="3" applyNumberFormat="1" applyFont="1" applyFill="1" applyBorder="1" applyAlignment="1">
      <alignment horizontal="center" vertical="center"/>
    </xf>
    <xf numFmtId="0" fontId="76" fillId="9" borderId="1" xfId="3" applyFont="1" applyFill="1" applyBorder="1" applyAlignment="1">
      <alignment vertical="center"/>
    </xf>
    <xf numFmtId="0" fontId="61" fillId="0" borderId="1" xfId="3" applyFont="1" applyFill="1" applyBorder="1" applyAlignment="1">
      <alignment horizontal="center" vertical="center" wrapText="1"/>
    </xf>
    <xf numFmtId="0" fontId="77" fillId="0" borderId="0" xfId="3" applyFont="1"/>
    <xf numFmtId="40" fontId="78" fillId="0" borderId="1" xfId="2" applyNumberFormat="1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center" vertical="center" wrapText="1"/>
    </xf>
    <xf numFmtId="0" fontId="79" fillId="0" borderId="0" xfId="3" applyFont="1"/>
    <xf numFmtId="40" fontId="80" fillId="0" borderId="1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center" vertical="center" wrapText="1"/>
    </xf>
    <xf numFmtId="0" fontId="51" fillId="0" borderId="2" xfId="3" applyFont="1" applyFill="1" applyBorder="1" applyAlignment="1">
      <alignment horizontal="center" vertical="center" wrapText="1"/>
    </xf>
    <xf numFmtId="0" fontId="50" fillId="0" borderId="0" xfId="3" applyFont="1" applyAlignment="1">
      <alignment horizontal="left"/>
    </xf>
    <xf numFmtId="164" fontId="54" fillId="9" borderId="1" xfId="2" applyFont="1" applyFill="1" applyBorder="1" applyAlignment="1">
      <alignment horizontal="center" vertical="center"/>
    </xf>
    <xf numFmtId="0" fontId="54" fillId="9" borderId="1" xfId="3" applyFont="1" applyFill="1" applyBorder="1" applyAlignment="1">
      <alignment vertical="center"/>
    </xf>
    <xf numFmtId="0" fontId="64" fillId="0" borderId="1" xfId="3" applyFont="1" applyFill="1" applyBorder="1" applyAlignment="1">
      <alignment horizontal="center" vertical="center" wrapText="1"/>
    </xf>
    <xf numFmtId="40" fontId="81" fillId="0" borderId="1" xfId="2" applyNumberFormat="1" applyFont="1" applyFill="1" applyBorder="1" applyAlignment="1">
      <alignment horizontal="center" vertical="center" wrapText="1"/>
    </xf>
    <xf numFmtId="0" fontId="78" fillId="0" borderId="2" xfId="3" applyFont="1" applyFill="1" applyBorder="1" applyAlignment="1">
      <alignment horizontal="center" vertical="center" wrapText="1"/>
    </xf>
    <xf numFmtId="40" fontId="54" fillId="0" borderId="0" xfId="2" applyNumberFormat="1" applyFont="1" applyFill="1" applyAlignment="1">
      <alignment horizontal="center" wrapText="1"/>
    </xf>
    <xf numFmtId="165" fontId="54" fillId="0" borderId="0" xfId="3" applyNumberFormat="1" applyFont="1" applyFill="1" applyAlignment="1">
      <alignment horizontal="center" vertical="center" wrapText="1"/>
    </xf>
    <xf numFmtId="165" fontId="54" fillId="0" borderId="0" xfId="3" applyNumberFormat="1" applyFont="1" applyFill="1" applyAlignment="1">
      <alignment horizontal="left" vertical="center" wrapText="1"/>
    </xf>
    <xf numFmtId="0" fontId="54" fillId="0" borderId="0" xfId="3" applyFont="1" applyFill="1" applyAlignment="1">
      <alignment horizontal="left" vertical="center"/>
    </xf>
    <xf numFmtId="164" fontId="51" fillId="0" borderId="0" xfId="2" applyFont="1" applyFill="1" applyAlignment="1">
      <alignment horizontal="right" vertical="center" wrapText="1"/>
    </xf>
    <xf numFmtId="164" fontId="54" fillId="0" borderId="0" xfId="2" applyFont="1" applyFill="1" applyAlignment="1">
      <alignment horizontal="right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9" fontId="54" fillId="9" borderId="1" xfId="1" applyFont="1" applyFill="1" applyBorder="1" applyAlignment="1">
      <alignment horizontal="center" vertical="center" wrapText="1"/>
    </xf>
    <xf numFmtId="41" fontId="23" fillId="0" borderId="1" xfId="2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/>
    <xf numFmtId="40" fontId="6" fillId="6" borderId="1" xfId="2" applyNumberFormat="1" applyFont="1" applyFill="1" applyBorder="1" applyAlignment="1">
      <alignment horizontal="center" vertical="center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vertical="center"/>
    </xf>
    <xf numFmtId="40" fontId="28" fillId="0" borderId="1" xfId="4" applyNumberFormat="1" applyFont="1" applyBorder="1" applyAlignment="1">
      <alignment horizontal="center" wrapText="1"/>
    </xf>
    <xf numFmtId="0" fontId="34" fillId="5" borderId="1" xfId="3" applyFont="1" applyFill="1" applyBorder="1" applyAlignment="1">
      <alignment horizontal="center" vertical="center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9" fillId="0" borderId="2" xfId="0" applyNumberFormat="1" applyFont="1" applyBorder="1" applyAlignment="1">
      <alignment horizontal="center" vertical="center"/>
    </xf>
    <xf numFmtId="166" fontId="87" fillId="0" borderId="1" xfId="3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14" fillId="2" borderId="7" xfId="2" applyFont="1" applyFill="1" applyBorder="1" applyAlignment="1">
      <alignment horizontal="center" vertical="center" wrapText="1"/>
    </xf>
    <xf numFmtId="164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43" fillId="0" borderId="6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2" fillId="0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42" fillId="0" borderId="6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25" fillId="0" borderId="6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27" fillId="0" borderId="6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left" wrapText="1"/>
    </xf>
    <xf numFmtId="0" fontId="29" fillId="0" borderId="6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0" fillId="0" borderId="6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57" fillId="0" borderId="6" xfId="3" applyFont="1" applyFill="1" applyBorder="1" applyAlignment="1">
      <alignment horizontal="left" vertical="center" wrapText="1"/>
    </xf>
    <xf numFmtId="0" fontId="57" fillId="0" borderId="2" xfId="3" applyFont="1" applyFill="1" applyBorder="1" applyAlignment="1">
      <alignment horizontal="left" vertical="center" wrapText="1"/>
    </xf>
    <xf numFmtId="0" fontId="57" fillId="0" borderId="5" xfId="3" applyFont="1" applyFill="1" applyBorder="1" applyAlignment="1">
      <alignment horizontal="left" vertical="center" wrapText="1"/>
    </xf>
    <xf numFmtId="0" fontId="55" fillId="8" borderId="6" xfId="3" applyFont="1" applyFill="1" applyBorder="1" applyAlignment="1">
      <alignment horizontal="left" wrapText="1"/>
    </xf>
    <xf numFmtId="0" fontId="55" fillId="8" borderId="2" xfId="3" applyFont="1" applyFill="1" applyBorder="1" applyAlignment="1">
      <alignment horizontal="left" wrapText="1"/>
    </xf>
    <xf numFmtId="0" fontId="55" fillId="8" borderId="5" xfId="3" applyFont="1" applyFill="1" applyBorder="1" applyAlignment="1">
      <alignment horizontal="left" wrapText="1"/>
    </xf>
    <xf numFmtId="0" fontId="50" fillId="0" borderId="0" xfId="3" applyFont="1" applyAlignment="1">
      <alignment horizontal="left" wrapText="1"/>
    </xf>
    <xf numFmtId="0" fontId="68" fillId="0" borderId="1" xfId="3" applyFont="1" applyFill="1" applyBorder="1" applyAlignment="1">
      <alignment horizontal="left" wrapText="1"/>
    </xf>
    <xf numFmtId="0" fontId="64" fillId="0" borderId="1" xfId="3" applyFont="1" applyFill="1" applyBorder="1" applyAlignment="1">
      <alignment horizontal="left" wrapText="1"/>
    </xf>
    <xf numFmtId="0" fontId="61" fillId="0" borderId="1" xfId="3" applyFont="1" applyFill="1" applyBorder="1" applyAlignment="1">
      <alignment horizontal="left" wrapText="1"/>
    </xf>
    <xf numFmtId="0" fontId="57" fillId="0" borderId="6" xfId="3" applyFont="1" applyFill="1" applyBorder="1" applyAlignment="1">
      <alignment horizontal="left" wrapText="1"/>
    </xf>
    <xf numFmtId="0" fontId="57" fillId="0" borderId="2" xfId="3" applyFont="1" applyFill="1" applyBorder="1" applyAlignment="1">
      <alignment horizontal="left" wrapText="1"/>
    </xf>
    <xf numFmtId="0" fontId="57" fillId="0" borderId="5" xfId="3" applyFont="1" applyFill="1" applyBorder="1" applyAlignment="1">
      <alignment horizontal="left" wrapText="1"/>
    </xf>
    <xf numFmtId="0" fontId="58" fillId="0" borderId="6" xfId="3" applyFont="1" applyFill="1" applyBorder="1" applyAlignment="1">
      <alignment horizontal="center" wrapText="1"/>
    </xf>
    <xf numFmtId="0" fontId="58" fillId="0" borderId="2" xfId="3" applyFont="1" applyFill="1" applyBorder="1" applyAlignment="1">
      <alignment horizontal="center" wrapText="1"/>
    </xf>
    <xf numFmtId="0" fontId="58" fillId="0" borderId="5" xfId="3" applyFont="1" applyFill="1" applyBorder="1" applyAlignment="1">
      <alignment horizontal="center" wrapText="1"/>
    </xf>
    <xf numFmtId="0" fontId="70" fillId="0" borderId="1" xfId="3" applyFont="1" applyFill="1" applyBorder="1" applyAlignment="1">
      <alignment horizontal="left" wrapText="1"/>
    </xf>
    <xf numFmtId="0" fontId="61" fillId="9" borderId="1" xfId="3" applyFont="1" applyFill="1" applyBorder="1" applyAlignment="1">
      <alignment horizontal="left" wrapText="1"/>
    </xf>
    <xf numFmtId="0" fontId="69" fillId="8" borderId="6" xfId="3" applyFont="1" applyFill="1" applyBorder="1" applyAlignment="1">
      <alignment horizontal="center" vertical="center" wrapText="1"/>
    </xf>
    <xf numFmtId="0" fontId="69" fillId="8" borderId="2" xfId="3" applyFont="1" applyFill="1" applyBorder="1" applyAlignment="1">
      <alignment horizontal="center" vertical="center" wrapText="1"/>
    </xf>
    <xf numFmtId="0" fontId="69" fillId="8" borderId="5" xfId="3" applyFont="1" applyFill="1" applyBorder="1" applyAlignment="1">
      <alignment horizontal="center" vertical="center" wrapText="1"/>
    </xf>
    <xf numFmtId="0" fontId="73" fillId="0" borderId="6" xfId="3" applyFont="1" applyBorder="1" applyAlignment="1">
      <alignment horizontal="center"/>
    </xf>
    <xf numFmtId="0" fontId="73" fillId="0" borderId="2" xfId="3" applyFont="1" applyBorder="1" applyAlignment="1">
      <alignment horizontal="center"/>
    </xf>
    <xf numFmtId="0" fontId="73" fillId="0" borderId="5" xfId="3" applyFont="1" applyBorder="1" applyAlignment="1">
      <alignment horizontal="center"/>
    </xf>
    <xf numFmtId="0" fontId="72" fillId="0" borderId="1" xfId="3" applyFont="1" applyFill="1" applyBorder="1" applyAlignment="1">
      <alignment horizontal="left" wrapText="1"/>
    </xf>
    <xf numFmtId="0" fontId="64" fillId="9" borderId="1" xfId="3" applyFont="1" applyFill="1" applyBorder="1" applyAlignment="1">
      <alignment horizontal="left" wrapText="1"/>
    </xf>
    <xf numFmtId="0" fontId="71" fillId="0" borderId="6" xfId="3" applyFont="1" applyBorder="1" applyAlignment="1">
      <alignment horizontal="center"/>
    </xf>
    <xf numFmtId="0" fontId="71" fillId="0" borderId="2" xfId="3" applyFont="1" applyBorder="1" applyAlignment="1">
      <alignment horizontal="center"/>
    </xf>
    <xf numFmtId="0" fontId="71" fillId="0" borderId="5" xfId="3" applyFont="1" applyBorder="1" applyAlignment="1">
      <alignment horizontal="center"/>
    </xf>
    <xf numFmtId="0" fontId="60" fillId="0" borderId="6" xfId="3" applyFont="1" applyFill="1" applyBorder="1" applyAlignment="1">
      <alignment horizontal="left" wrapText="1"/>
    </xf>
    <xf numFmtId="0" fontId="60" fillId="0" borderId="2" xfId="3" applyFont="1" applyFill="1" applyBorder="1" applyAlignment="1">
      <alignment horizontal="left" wrapText="1"/>
    </xf>
    <xf numFmtId="0" fontId="60" fillId="0" borderId="5" xfId="3" applyFont="1" applyFill="1" applyBorder="1" applyAlignment="1">
      <alignment horizontal="left" wrapText="1"/>
    </xf>
    <xf numFmtId="0" fontId="60" fillId="0" borderId="6" xfId="3" applyFont="1" applyFill="1" applyBorder="1" applyAlignment="1">
      <alignment horizontal="left"/>
    </xf>
    <xf numFmtId="0" fontId="60" fillId="0" borderId="2" xfId="3" applyFont="1" applyFill="1" applyBorder="1" applyAlignment="1">
      <alignment horizontal="left"/>
    </xf>
    <xf numFmtId="0" fontId="60" fillId="0" borderId="5" xfId="3" applyFont="1" applyFill="1" applyBorder="1" applyAlignment="1">
      <alignment horizontal="left"/>
    </xf>
    <xf numFmtId="0" fontId="60" fillId="0" borderId="1" xfId="3" applyFont="1" applyFill="1" applyBorder="1" applyAlignment="1">
      <alignment horizontal="left" wrapText="1"/>
    </xf>
    <xf numFmtId="0" fontId="68" fillId="9" borderId="1" xfId="3" applyFont="1" applyFill="1" applyBorder="1" applyAlignment="1">
      <alignment horizontal="left" wrapText="1"/>
    </xf>
    <xf numFmtId="0" fontId="69" fillId="0" borderId="1" xfId="3" applyFont="1" applyFill="1" applyBorder="1" applyAlignment="1">
      <alignment horizontal="center" vertical="center" wrapText="1"/>
    </xf>
    <xf numFmtId="0" fontId="75" fillId="0" borderId="1" xfId="3" applyFont="1" applyFill="1" applyBorder="1" applyAlignment="1">
      <alignment horizontal="left" vertical="center" wrapText="1"/>
    </xf>
    <xf numFmtId="0" fontId="51" fillId="0" borderId="1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left" wrapText="1"/>
    </xf>
    <xf numFmtId="0" fontId="74" fillId="0" borderId="6" xfId="3" applyFont="1" applyBorder="1" applyAlignment="1">
      <alignment horizontal="center"/>
    </xf>
    <xf numFmtId="0" fontId="74" fillId="0" borderId="2" xfId="3" applyFont="1" applyBorder="1" applyAlignment="1">
      <alignment horizontal="center"/>
    </xf>
    <xf numFmtId="0" fontId="74" fillId="0" borderId="5" xfId="3" applyFont="1" applyBorder="1" applyAlignment="1">
      <alignment horizontal="center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51" fillId="0" borderId="6" xfId="3" applyFont="1" applyFill="1" applyBorder="1" applyAlignment="1">
      <alignment horizontal="left" vertical="center" wrapText="1"/>
    </xf>
    <xf numFmtId="0" fontId="51" fillId="0" borderId="2" xfId="3" applyFont="1" applyFill="1" applyBorder="1" applyAlignment="1">
      <alignment horizontal="left" vertical="center" wrapText="1"/>
    </xf>
    <xf numFmtId="0" fontId="51" fillId="0" borderId="5" xfId="3" applyFont="1" applyFill="1" applyBorder="1" applyAlignment="1">
      <alignment horizontal="left" vertical="center" wrapText="1"/>
    </xf>
    <xf numFmtId="0" fontId="54" fillId="9" borderId="1" xfId="3" applyFont="1" applyFill="1" applyBorder="1" applyAlignment="1">
      <alignment horizontal="left" vertical="center" wrapText="1"/>
    </xf>
    <xf numFmtId="0" fontId="51" fillId="0" borderId="1" xfId="3" applyFont="1" applyFill="1" applyBorder="1" applyAlignment="1">
      <alignment horizontal="left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54" fillId="9" borderId="9" xfId="3" applyFont="1" applyFill="1" applyBorder="1" applyAlignment="1">
      <alignment horizontal="center" vertical="center" wrapText="1"/>
    </xf>
    <xf numFmtId="0" fontId="54" fillId="9" borderId="10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11" xfId="3" applyFont="1" applyFill="1" applyBorder="1" applyAlignment="1">
      <alignment horizontal="center" vertical="center" wrapText="1"/>
    </xf>
    <xf numFmtId="0" fontId="54" fillId="9" borderId="12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61" fillId="0" borderId="6" xfId="3" applyFont="1" applyFill="1" applyBorder="1" applyAlignment="1">
      <alignment horizontal="left" wrapText="1"/>
    </xf>
    <xf numFmtId="0" fontId="61" fillId="0" borderId="2" xfId="3" applyFont="1" applyFill="1" applyBorder="1" applyAlignment="1">
      <alignment horizontal="left" wrapText="1"/>
    </xf>
    <xf numFmtId="0" fontId="6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center" vertical="center"/>
    </xf>
    <xf numFmtId="0" fontId="80" fillId="0" borderId="1" xfId="3" applyFont="1" applyFill="1" applyBorder="1" applyAlignment="1">
      <alignment vertical="center" wrapText="1"/>
    </xf>
    <xf numFmtId="0" fontId="78" fillId="0" borderId="1" xfId="3" applyFont="1" applyFill="1" applyBorder="1" applyAlignment="1">
      <alignment horizontal="left" wrapText="1"/>
    </xf>
    <xf numFmtId="0" fontId="54" fillId="0" borderId="1" xfId="3" applyFont="1" applyFill="1" applyBorder="1" applyAlignment="1">
      <alignment horizontal="left" wrapText="1"/>
    </xf>
    <xf numFmtId="0" fontId="68" fillId="0" borderId="6" xfId="3" applyFont="1" applyFill="1" applyBorder="1" applyAlignment="1">
      <alignment horizontal="left"/>
    </xf>
    <xf numFmtId="0" fontId="68" fillId="0" borderId="2" xfId="3" applyFont="1" applyFill="1" applyBorder="1" applyAlignment="1">
      <alignment horizontal="left"/>
    </xf>
    <xf numFmtId="0" fontId="68" fillId="0" borderId="5" xfId="3" applyFont="1" applyFill="1" applyBorder="1" applyAlignment="1">
      <alignment horizontal="left"/>
    </xf>
    <xf numFmtId="0" fontId="64" fillId="0" borderId="6" xfId="3" applyFont="1" applyFill="1" applyBorder="1" applyAlignment="1">
      <alignment horizontal="left" wrapText="1"/>
    </xf>
    <xf numFmtId="0" fontId="64" fillId="0" borderId="2" xfId="3" applyFont="1" applyFill="1" applyBorder="1" applyAlignment="1">
      <alignment horizontal="left" wrapText="1"/>
    </xf>
    <xf numFmtId="0" fontId="64" fillId="0" borderId="5" xfId="3" applyFont="1" applyFill="1" applyBorder="1" applyAlignment="1">
      <alignment horizontal="left" wrapText="1"/>
    </xf>
    <xf numFmtId="40" fontId="54" fillId="9" borderId="7" xfId="2" applyNumberFormat="1" applyFont="1" applyFill="1" applyBorder="1" applyAlignment="1">
      <alignment horizontal="center" vertical="center" wrapText="1"/>
    </xf>
    <xf numFmtId="40" fontId="54" fillId="9" borderId="8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left" vertical="center" wrapText="1"/>
    </xf>
    <xf numFmtId="0" fontId="78" fillId="0" borderId="6" xfId="3" applyFont="1" applyFill="1" applyBorder="1" applyAlignment="1">
      <alignment horizontal="left" wrapText="1"/>
    </xf>
    <xf numFmtId="0" fontId="78" fillId="0" borderId="2" xfId="3" applyFont="1" applyFill="1" applyBorder="1" applyAlignment="1">
      <alignment horizontal="left" wrapText="1"/>
    </xf>
    <xf numFmtId="0" fontId="54" fillId="9" borderId="6" xfId="3" applyFont="1" applyFill="1" applyBorder="1" applyAlignment="1">
      <alignment horizontal="center" vertical="center"/>
    </xf>
    <xf numFmtId="0" fontId="54" fillId="9" borderId="2" xfId="3" applyFont="1" applyFill="1" applyBorder="1" applyAlignment="1">
      <alignment horizontal="center" vertical="center"/>
    </xf>
    <xf numFmtId="0" fontId="54" fillId="9" borderId="5" xfId="3" applyFont="1" applyFill="1" applyBorder="1" applyAlignment="1">
      <alignment horizontal="center" vertical="center"/>
    </xf>
    <xf numFmtId="0" fontId="81" fillId="0" borderId="6" xfId="3" applyFont="1" applyFill="1" applyBorder="1" applyAlignment="1">
      <alignment horizontal="left" wrapText="1"/>
    </xf>
    <xf numFmtId="0" fontId="81" fillId="0" borderId="2" xfId="3" applyFont="1" applyFill="1" applyBorder="1" applyAlignment="1">
      <alignment horizontal="left" wrapText="1"/>
    </xf>
    <xf numFmtId="0" fontId="64" fillId="0" borderId="6" xfId="3" applyFont="1" applyFill="1" applyBorder="1" applyAlignment="1">
      <alignment horizontal="left"/>
    </xf>
    <xf numFmtId="0" fontId="64" fillId="0" borderId="2" xfId="3" applyFont="1" applyFill="1" applyBorder="1" applyAlignment="1">
      <alignment horizontal="left"/>
    </xf>
    <xf numFmtId="0" fontId="64" fillId="0" borderId="5" xfId="3" applyFont="1" applyFill="1" applyBorder="1" applyAlignment="1">
      <alignment horizontal="left"/>
    </xf>
    <xf numFmtId="0" fontId="61" fillId="0" borderId="6" xfId="3" applyFont="1" applyFill="1" applyBorder="1" applyAlignment="1">
      <alignment horizontal="left"/>
    </xf>
    <xf numFmtId="0" fontId="61" fillId="0" borderId="2" xfId="3" applyFont="1" applyFill="1" applyBorder="1" applyAlignment="1">
      <alignment horizontal="left"/>
    </xf>
    <xf numFmtId="0" fontId="61" fillId="0" borderId="5" xfId="3" applyFont="1" applyFill="1" applyBorder="1" applyAlignment="1">
      <alignment horizontal="left"/>
    </xf>
    <xf numFmtId="0" fontId="82" fillId="0" borderId="1" xfId="3" applyFont="1" applyFill="1" applyBorder="1" applyAlignment="1">
      <alignment horizontal="center" vertical="center" wrapText="1"/>
    </xf>
    <xf numFmtId="0" fontId="76" fillId="0" borderId="1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1" fillId="0" borderId="0" xfId="3" applyFont="1" applyFill="1" applyAlignment="1">
      <alignment horizontal="left" vertical="center" wrapText="1"/>
    </xf>
    <xf numFmtId="0" fontId="51" fillId="9" borderId="10" xfId="3" applyFont="1" applyFill="1" applyBorder="1" applyAlignment="1">
      <alignment horizontal="center" vertical="center" wrapText="1"/>
    </xf>
    <xf numFmtId="0" fontId="51" fillId="9" borderId="3" xfId="3" applyFont="1" applyFill="1" applyBorder="1" applyAlignment="1">
      <alignment horizontal="center" vertical="center" wrapText="1"/>
    </xf>
    <xf numFmtId="0" fontId="51" fillId="9" borderId="11" xfId="3" applyFont="1" applyFill="1" applyBorder="1" applyAlignment="1">
      <alignment horizontal="center" vertical="center" wrapText="1"/>
    </xf>
    <xf numFmtId="0" fontId="51" fillId="9" borderId="12" xfId="3" applyFont="1" applyFill="1" applyBorder="1" applyAlignment="1">
      <alignment horizontal="center" vertical="center" wrapText="1"/>
    </xf>
    <xf numFmtId="0" fontId="51" fillId="9" borderId="4" xfId="3" applyFont="1" applyFill="1" applyBorder="1" applyAlignment="1">
      <alignment horizontal="center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84" fillId="9" borderId="7" xfId="3" applyFont="1" applyFill="1" applyBorder="1" applyAlignment="1">
      <alignment horizontal="center" vertical="center" wrapText="1"/>
    </xf>
    <xf numFmtId="0" fontId="84" fillId="9" borderId="8" xfId="3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left" wrapText="1"/>
    </xf>
    <xf numFmtId="0" fontId="45" fillId="0" borderId="2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left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6" fillId="6" borderId="6" xfId="0" applyFont="1" applyFill="1" applyBorder="1" applyAlignment="1">
      <alignment horizontal="left" wrapText="1"/>
    </xf>
    <xf numFmtId="0" fontId="46" fillId="6" borderId="2" xfId="0" applyFont="1" applyFill="1" applyBorder="1" applyAlignment="1">
      <alignment horizontal="left" wrapText="1"/>
    </xf>
    <xf numFmtId="0" fontId="46" fillId="6" borderId="5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left" wrapText="1"/>
    </xf>
    <xf numFmtId="40" fontId="6" fillId="6" borderId="1" xfId="2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7" xfId="2" applyNumberFormat="1" applyFont="1" applyFill="1" applyBorder="1" applyAlignment="1">
      <alignment horizontal="center" vertical="center" wrapText="1"/>
    </xf>
    <xf numFmtId="40" fontId="6" fillId="6" borderId="8" xfId="2" applyNumberFormat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horizontal="left" wrapText="1"/>
    </xf>
    <xf numFmtId="0" fontId="28" fillId="0" borderId="1" xfId="3" applyFont="1" applyFill="1" applyBorder="1" applyAlignment="1">
      <alignment horizontal="left" wrapText="1"/>
    </xf>
    <xf numFmtId="0" fontId="34" fillId="5" borderId="1" xfId="3" applyFont="1" applyFill="1" applyBorder="1" applyAlignment="1">
      <alignment horizontal="left" wrapText="1"/>
    </xf>
    <xf numFmtId="38" fontId="5" fillId="0" borderId="6" xfId="0" applyNumberFormat="1" applyFont="1" applyFill="1" applyBorder="1" applyAlignment="1">
      <alignment horizontal="left"/>
    </xf>
    <xf numFmtId="38" fontId="5" fillId="0" borderId="2" xfId="0" applyNumberFormat="1" applyFont="1" applyFill="1" applyBorder="1" applyAlignment="1">
      <alignment horizontal="left"/>
    </xf>
    <xf numFmtId="38" fontId="5" fillId="0" borderId="5" xfId="0" applyNumberFormat="1" applyFont="1" applyFill="1" applyBorder="1" applyAlignment="1">
      <alignment horizontal="left"/>
    </xf>
    <xf numFmtId="38" fontId="35" fillId="0" borderId="6" xfId="3" applyNumberFormat="1" applyFont="1" applyFill="1" applyBorder="1" applyAlignment="1">
      <alignment horizontal="left"/>
    </xf>
    <xf numFmtId="38" fontId="35" fillId="0" borderId="2" xfId="3" applyNumberFormat="1" applyFont="1" applyFill="1" applyBorder="1" applyAlignment="1">
      <alignment horizontal="left"/>
    </xf>
    <xf numFmtId="38" fontId="35" fillId="0" borderId="5" xfId="3" applyNumberFormat="1" applyFont="1" applyFill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38" fontId="6" fillId="6" borderId="9" xfId="0" applyNumberFormat="1" applyFont="1" applyFill="1" applyBorder="1" applyAlignment="1">
      <alignment horizontal="center" vertical="center" wrapText="1"/>
    </xf>
    <xf numFmtId="38" fontId="6" fillId="6" borderId="10" xfId="0" applyNumberFormat="1" applyFont="1" applyFill="1" applyBorder="1" applyAlignment="1">
      <alignment horizontal="center" vertical="center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11" xfId="0" applyNumberFormat="1" applyFont="1" applyFill="1" applyBorder="1" applyAlignment="1">
      <alignment horizontal="center" vertical="center" wrapText="1"/>
    </xf>
    <xf numFmtId="38" fontId="6" fillId="6" borderId="12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6" fillId="6" borderId="7" xfId="0" applyNumberFormat="1" applyFont="1" applyFill="1" applyBorder="1" applyAlignment="1">
      <alignment horizontal="center" vertical="center" wrapText="1"/>
    </xf>
    <xf numFmtId="38" fontId="6" fillId="6" borderId="8" xfId="0" applyNumberFormat="1" applyFont="1" applyFill="1" applyBorder="1" applyAlignment="1">
      <alignment horizontal="center" vertical="center" wrapText="1"/>
    </xf>
    <xf numFmtId="41" fontId="6" fillId="0" borderId="7" xfId="2" applyNumberFormat="1" applyFont="1" applyFill="1" applyBorder="1" applyAlignment="1">
      <alignment horizontal="center" vertical="center" wrapText="1"/>
    </xf>
    <xf numFmtId="41" fontId="6" fillId="0" borderId="8" xfId="2" applyNumberFormat="1" applyFont="1" applyFill="1" applyBorder="1" applyAlignment="1">
      <alignment horizontal="center" vertical="center" wrapText="1"/>
    </xf>
    <xf numFmtId="38" fontId="15" fillId="0" borderId="6" xfId="0" applyNumberFormat="1" applyFont="1" applyFill="1" applyBorder="1" applyAlignment="1">
      <alignment horizontal="center"/>
    </xf>
    <xf numFmtId="38" fontId="15" fillId="0" borderId="2" xfId="0" applyNumberFormat="1" applyFont="1" applyFill="1" applyBorder="1" applyAlignment="1">
      <alignment horizontal="center"/>
    </xf>
    <xf numFmtId="38" fontId="15" fillId="0" borderId="5" xfId="0" applyNumberFormat="1" applyFont="1" applyFill="1" applyBorder="1" applyAlignment="1">
      <alignment horizontal="center"/>
    </xf>
    <xf numFmtId="38" fontId="12" fillId="0" borderId="6" xfId="0" applyNumberFormat="1" applyFont="1" applyFill="1" applyBorder="1" applyAlignment="1">
      <alignment horizontal="center" vertical="center" wrapText="1"/>
    </xf>
    <xf numFmtId="38" fontId="12" fillId="0" borderId="2" xfId="0" applyNumberFormat="1" applyFont="1" applyFill="1" applyBorder="1" applyAlignment="1">
      <alignment horizontal="center" vertical="center" wrapText="1"/>
    </xf>
    <xf numFmtId="38" fontId="12" fillId="0" borderId="5" xfId="0" applyNumberFormat="1" applyFont="1" applyFill="1" applyBorder="1" applyAlignment="1">
      <alignment horizontal="center" vertical="center" wrapText="1"/>
    </xf>
    <xf numFmtId="38" fontId="40" fillId="0" borderId="6" xfId="0" applyNumberFormat="1" applyFont="1" applyFill="1" applyBorder="1" applyAlignment="1">
      <alignment vertical="center" wrapText="1"/>
    </xf>
    <xf numFmtId="38" fontId="40" fillId="0" borderId="2" xfId="0" applyNumberFormat="1" applyFont="1" applyFill="1" applyBorder="1" applyAlignment="1">
      <alignment vertical="center" wrapText="1"/>
    </xf>
    <xf numFmtId="38" fontId="40" fillId="0" borderId="5" xfId="0" applyNumberFormat="1" applyFont="1" applyFill="1" applyBorder="1" applyAlignment="1">
      <alignment vertical="center" wrapText="1"/>
    </xf>
    <xf numFmtId="38" fontId="38" fillId="0" borderId="6" xfId="0" applyNumberFormat="1" applyFont="1" applyFill="1" applyBorder="1" applyAlignment="1">
      <alignment horizontal="left" wrapText="1"/>
    </xf>
    <xf numFmtId="38" fontId="38" fillId="0" borderId="2" xfId="0" applyNumberFormat="1" applyFont="1" applyFill="1" applyBorder="1" applyAlignment="1">
      <alignment horizontal="left" wrapText="1"/>
    </xf>
    <xf numFmtId="38" fontId="6" fillId="0" borderId="6" xfId="0" applyNumberFormat="1" applyFont="1" applyFill="1" applyBorder="1" applyAlignment="1">
      <alignment horizontal="left" wrapText="1"/>
    </xf>
    <xf numFmtId="38" fontId="6" fillId="0" borderId="2" xfId="0" applyNumberFormat="1" applyFont="1" applyFill="1" applyBorder="1" applyAlignment="1">
      <alignment horizontal="left" wrapText="1"/>
    </xf>
    <xf numFmtId="38" fontId="6" fillId="0" borderId="5" xfId="0" applyNumberFormat="1" applyFont="1" applyFill="1" applyBorder="1" applyAlignment="1">
      <alignment horizontal="left" wrapText="1"/>
    </xf>
    <xf numFmtId="38" fontId="15" fillId="0" borderId="6" xfId="0" applyNumberFormat="1" applyFont="1" applyFill="1" applyBorder="1" applyAlignment="1">
      <alignment horizontal="center" vertical="center" wrapText="1"/>
    </xf>
    <xf numFmtId="38" fontId="15" fillId="0" borderId="2" xfId="0" applyNumberFormat="1" applyFont="1" applyFill="1" applyBorder="1" applyAlignment="1">
      <alignment horizontal="center" vertical="center" wrapText="1"/>
    </xf>
    <xf numFmtId="38" fontId="15" fillId="0" borderId="5" xfId="0" applyNumberFormat="1" applyFont="1" applyFill="1" applyBorder="1" applyAlignment="1">
      <alignment horizontal="center" vertical="center" wrapText="1"/>
    </xf>
    <xf numFmtId="38" fontId="23" fillId="0" borderId="6" xfId="0" applyNumberFormat="1" applyFont="1" applyFill="1" applyBorder="1" applyAlignment="1">
      <alignment horizontal="left"/>
    </xf>
    <xf numFmtId="38" fontId="23" fillId="0" borderId="2" xfId="0" applyNumberFormat="1" applyFont="1" applyFill="1" applyBorder="1" applyAlignment="1">
      <alignment horizontal="left"/>
    </xf>
    <xf numFmtId="38" fontId="23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/>
    </xf>
    <xf numFmtId="38" fontId="25" fillId="0" borderId="2" xfId="0" applyNumberFormat="1" applyFont="1" applyFill="1" applyBorder="1" applyAlignment="1">
      <alignment horizontal="left"/>
    </xf>
    <xf numFmtId="38" fontId="25" fillId="0" borderId="5" xfId="0" applyNumberFormat="1" applyFont="1" applyFill="1" applyBorder="1" applyAlignment="1">
      <alignment horizontal="left"/>
    </xf>
    <xf numFmtId="38" fontId="27" fillId="0" borderId="6" xfId="0" applyNumberFormat="1" applyFont="1" applyFill="1" applyBorder="1" applyAlignment="1">
      <alignment horizontal="left"/>
    </xf>
    <xf numFmtId="38" fontId="27" fillId="0" borderId="2" xfId="0" applyNumberFormat="1" applyFont="1" applyFill="1" applyBorder="1" applyAlignment="1">
      <alignment horizontal="left"/>
    </xf>
    <xf numFmtId="38" fontId="27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 wrapText="1"/>
    </xf>
    <xf numFmtId="38" fontId="25" fillId="0" borderId="2" xfId="0" applyNumberFormat="1" applyFont="1" applyFill="1" applyBorder="1" applyAlignment="1">
      <alignment horizontal="left" wrapText="1"/>
    </xf>
    <xf numFmtId="38" fontId="25" fillId="0" borderId="5" xfId="0" applyNumberFormat="1" applyFont="1" applyFill="1" applyBorder="1" applyAlignment="1">
      <alignment horizontal="left" wrapText="1"/>
    </xf>
    <xf numFmtId="38" fontId="13" fillId="0" borderId="6" xfId="0" applyNumberFormat="1" applyFont="1" applyFill="1" applyBorder="1" applyAlignment="1">
      <alignment horizontal="center" vertical="center" wrapText="1"/>
    </xf>
    <xf numFmtId="38" fontId="13" fillId="0" borderId="2" xfId="0" applyNumberFormat="1" applyFont="1" applyFill="1" applyBorder="1" applyAlignment="1">
      <alignment horizontal="center" vertical="center" wrapText="1"/>
    </xf>
    <xf numFmtId="38" fontId="13" fillId="0" borderId="5" xfId="0" applyNumberFormat="1" applyFont="1" applyFill="1" applyBorder="1" applyAlignment="1">
      <alignment horizontal="center" vertical="center" wrapText="1"/>
    </xf>
    <xf numFmtId="38" fontId="40" fillId="0" borderId="6" xfId="0" applyNumberFormat="1" applyFont="1" applyFill="1" applyBorder="1" applyAlignment="1">
      <alignment horizontal="left" vertical="center" wrapText="1"/>
    </xf>
    <xf numFmtId="38" fontId="40" fillId="0" borderId="2" xfId="0" applyNumberFormat="1" applyFont="1" applyFill="1" applyBorder="1" applyAlignment="1">
      <alignment horizontal="left" vertical="center" wrapText="1"/>
    </xf>
    <xf numFmtId="38" fontId="40" fillId="0" borderId="5" xfId="0" applyNumberFormat="1" applyFont="1" applyFill="1" applyBorder="1" applyAlignment="1">
      <alignment horizontal="left" vertical="center" wrapText="1"/>
    </xf>
    <xf numFmtId="38" fontId="38" fillId="0" borderId="5" xfId="0" applyNumberFormat="1" applyFont="1" applyFill="1" applyBorder="1" applyAlignment="1">
      <alignment horizontal="left" wrapText="1"/>
    </xf>
    <xf numFmtId="38" fontId="5" fillId="0" borderId="6" xfId="0" applyNumberFormat="1" applyFont="1" applyFill="1" applyBorder="1" applyAlignment="1">
      <alignment horizontal="left" wrapText="1"/>
    </xf>
    <xf numFmtId="38" fontId="5" fillId="0" borderId="2" xfId="0" applyNumberFormat="1" applyFont="1" applyFill="1" applyBorder="1" applyAlignment="1">
      <alignment horizontal="left" wrapText="1"/>
    </xf>
    <xf numFmtId="38" fontId="5" fillId="0" borderId="5" xfId="0" applyNumberFormat="1" applyFont="1" applyFill="1" applyBorder="1" applyAlignment="1">
      <alignment horizontal="left" wrapText="1"/>
    </xf>
    <xf numFmtId="38" fontId="27" fillId="0" borderId="6" xfId="0" applyNumberFormat="1" applyFont="1" applyFill="1" applyBorder="1" applyAlignment="1">
      <alignment horizontal="left" wrapText="1"/>
    </xf>
    <xf numFmtId="38" fontId="27" fillId="0" borderId="2" xfId="0" applyNumberFormat="1" applyFont="1" applyFill="1" applyBorder="1" applyAlignment="1">
      <alignment horizontal="left" wrapText="1"/>
    </xf>
    <xf numFmtId="38" fontId="27" fillId="0" borderId="5" xfId="0" applyNumberFormat="1" applyFont="1" applyFill="1" applyBorder="1" applyAlignment="1">
      <alignment horizontal="left" wrapText="1"/>
    </xf>
    <xf numFmtId="38" fontId="6" fillId="6" borderId="6" xfId="0" applyNumberFormat="1" applyFont="1" applyFill="1" applyBorder="1" applyAlignment="1">
      <alignment horizontal="left" wrapText="1"/>
    </xf>
    <xf numFmtId="38" fontId="6" fillId="6" borderId="2" xfId="0" applyNumberFormat="1" applyFont="1" applyFill="1" applyBorder="1" applyAlignment="1">
      <alignment horizontal="left" wrapText="1"/>
    </xf>
    <xf numFmtId="38" fontId="6" fillId="6" borderId="5" xfId="0" applyNumberFormat="1" applyFont="1" applyFill="1" applyBorder="1" applyAlignment="1">
      <alignment horizontal="left" wrapText="1"/>
    </xf>
    <xf numFmtId="38" fontId="6" fillId="6" borderId="6" xfId="0" applyNumberFormat="1" applyFont="1" applyFill="1" applyBorder="1" applyAlignment="1">
      <alignment horizontal="left" vertical="center" wrapText="1"/>
    </xf>
    <xf numFmtId="38" fontId="6" fillId="6" borderId="2" xfId="0" applyNumberFormat="1" applyFont="1" applyFill="1" applyBorder="1" applyAlignment="1">
      <alignment horizontal="left" vertical="center" wrapText="1"/>
    </xf>
    <xf numFmtId="38" fontId="6" fillId="6" borderId="5" xfId="0" applyNumberFormat="1" applyFont="1" applyFill="1" applyBorder="1" applyAlignment="1">
      <alignment horizontal="left" vertical="center" wrapText="1"/>
    </xf>
    <xf numFmtId="38" fontId="5" fillId="0" borderId="6" xfId="3" applyNumberFormat="1" applyFont="1" applyFill="1" applyBorder="1" applyAlignment="1">
      <alignment horizontal="left"/>
    </xf>
    <xf numFmtId="38" fontId="5" fillId="0" borderId="2" xfId="3" applyNumberFormat="1" applyFont="1" applyFill="1" applyBorder="1" applyAlignment="1">
      <alignment horizontal="left"/>
    </xf>
    <xf numFmtId="38" fontId="5" fillId="0" borderId="5" xfId="3" applyNumberFormat="1" applyFont="1" applyFill="1" applyBorder="1" applyAlignment="1">
      <alignment horizontal="left"/>
    </xf>
    <xf numFmtId="38" fontId="5" fillId="0" borderId="6" xfId="0" applyNumberFormat="1" applyFont="1" applyFill="1" applyBorder="1" applyAlignment="1">
      <alignment horizontal="left" vertical="center" wrapText="1"/>
    </xf>
    <xf numFmtId="38" fontId="5" fillId="0" borderId="2" xfId="0" applyNumberFormat="1" applyFont="1" applyFill="1" applyBorder="1" applyAlignment="1">
      <alignment horizontal="left" vertical="center" wrapText="1"/>
    </xf>
    <xf numFmtId="38" fontId="5" fillId="0" borderId="5" xfId="0" applyNumberFormat="1" applyFont="1" applyFill="1" applyBorder="1" applyAlignment="1">
      <alignment horizontal="left" vertical="center" wrapText="1"/>
    </xf>
    <xf numFmtId="38" fontId="42" fillId="0" borderId="6" xfId="0" applyNumberFormat="1" applyFont="1" applyBorder="1" applyAlignment="1">
      <alignment horizontal="center"/>
    </xf>
    <xf numFmtId="38" fontId="42" fillId="0" borderId="2" xfId="0" applyNumberFormat="1" applyFont="1" applyBorder="1" applyAlignment="1">
      <alignment horizontal="center"/>
    </xf>
    <xf numFmtId="38" fontId="42" fillId="0" borderId="5" xfId="0" applyNumberFormat="1" applyFont="1" applyBorder="1" applyAlignment="1">
      <alignment horizontal="center"/>
    </xf>
    <xf numFmtId="38" fontId="44" fillId="0" borderId="6" xfId="0" applyNumberFormat="1" applyFont="1" applyFill="1" applyBorder="1" applyAlignment="1">
      <alignment horizontal="left" vertical="center" wrapText="1"/>
    </xf>
    <xf numFmtId="38" fontId="44" fillId="0" borderId="2" xfId="0" applyNumberFormat="1" applyFont="1" applyFill="1" applyBorder="1" applyAlignment="1">
      <alignment horizontal="left" vertical="center" wrapText="1"/>
    </xf>
    <xf numFmtId="38" fontId="44" fillId="0" borderId="5" xfId="0" applyNumberFormat="1" applyFont="1" applyFill="1" applyBorder="1" applyAlignment="1">
      <alignment horizontal="left" vertical="center" wrapText="1"/>
    </xf>
    <xf numFmtId="38" fontId="29" fillId="0" borderId="6" xfId="0" applyNumberFormat="1" applyFont="1" applyBorder="1" applyAlignment="1">
      <alignment horizontal="center" vertical="center"/>
    </xf>
    <xf numFmtId="38" fontId="29" fillId="0" borderId="2" xfId="0" applyNumberFormat="1" applyFont="1" applyBorder="1" applyAlignment="1">
      <alignment horizontal="center" vertical="center"/>
    </xf>
    <xf numFmtId="38" fontId="29" fillId="0" borderId="5" xfId="0" applyNumberFormat="1" applyFont="1" applyBorder="1" applyAlignment="1">
      <alignment horizontal="center" vertical="center"/>
    </xf>
    <xf numFmtId="38" fontId="30" fillId="0" borderId="6" xfId="0" applyNumberFormat="1" applyFont="1" applyFill="1" applyBorder="1" applyAlignment="1">
      <alignment horizontal="left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3" fillId="6" borderId="6" xfId="0" applyNumberFormat="1" applyFont="1" applyFill="1" applyBorder="1" applyAlignment="1">
      <alignment horizontal="left" wrapText="1"/>
    </xf>
    <xf numFmtId="38" fontId="23" fillId="6" borderId="2" xfId="0" applyNumberFormat="1" applyFont="1" applyFill="1" applyBorder="1" applyAlignment="1">
      <alignment horizontal="left" wrapText="1"/>
    </xf>
    <xf numFmtId="38" fontId="23" fillId="6" borderId="5" xfId="0" applyNumberFormat="1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wrapText="1"/>
    </xf>
    <xf numFmtId="38" fontId="45" fillId="0" borderId="2" xfId="0" applyNumberFormat="1" applyFont="1" applyFill="1" applyBorder="1" applyAlignment="1">
      <alignment horizontal="left" wrapText="1"/>
    </xf>
    <xf numFmtId="38" fontId="45" fillId="0" borderId="5" xfId="0" applyNumberFormat="1" applyFont="1" applyFill="1" applyBorder="1" applyAlignment="1">
      <alignment horizontal="left" wrapText="1"/>
    </xf>
    <xf numFmtId="38" fontId="31" fillId="0" borderId="6" xfId="0" applyNumberFormat="1" applyFont="1" applyFill="1" applyBorder="1" applyAlignment="1">
      <alignment horizontal="left" wrapText="1"/>
    </xf>
    <xf numFmtId="38" fontId="31" fillId="0" borderId="2" xfId="0" applyNumberFormat="1" applyFont="1" applyFill="1" applyBorder="1" applyAlignment="1">
      <alignment horizontal="left" wrapText="1"/>
    </xf>
    <xf numFmtId="38" fontId="31" fillId="0" borderId="5" xfId="0" applyNumberFormat="1" applyFont="1" applyFill="1" applyBorder="1" applyAlignment="1">
      <alignment horizontal="left" wrapText="1"/>
    </xf>
    <xf numFmtId="38" fontId="25" fillId="6" borderId="6" xfId="0" applyNumberFormat="1" applyFont="1" applyFill="1" applyBorder="1" applyAlignment="1">
      <alignment horizontal="left" wrapText="1"/>
    </xf>
    <xf numFmtId="38" fontId="25" fillId="6" borderId="2" xfId="0" applyNumberFormat="1" applyFont="1" applyFill="1" applyBorder="1" applyAlignment="1">
      <alignment horizontal="left" wrapText="1"/>
    </xf>
    <xf numFmtId="38" fontId="25" fillId="6" borderId="5" xfId="0" applyNumberFormat="1" applyFont="1" applyFill="1" applyBorder="1" applyAlignment="1">
      <alignment horizontal="left" wrapText="1"/>
    </xf>
    <xf numFmtId="38" fontId="43" fillId="0" borderId="6" xfId="0" applyNumberFormat="1" applyFont="1" applyBorder="1" applyAlignment="1">
      <alignment horizontal="center" wrapText="1"/>
    </xf>
    <xf numFmtId="38" fontId="43" fillId="0" borderId="2" xfId="0" applyNumberFormat="1" applyFont="1" applyBorder="1" applyAlignment="1">
      <alignment horizontal="center" wrapText="1"/>
    </xf>
    <xf numFmtId="38" fontId="43" fillId="0" borderId="13" xfId="0" applyNumberFormat="1" applyFont="1" applyBorder="1" applyAlignment="1">
      <alignment horizontal="center" wrapText="1"/>
    </xf>
    <xf numFmtId="38" fontId="13" fillId="6" borderId="6" xfId="0" applyNumberFormat="1" applyFont="1" applyFill="1" applyBorder="1" applyAlignment="1">
      <alignment horizontal="center" vertical="center" wrapText="1"/>
    </xf>
    <xf numFmtId="38" fontId="13" fillId="6" borderId="2" xfId="0" applyNumberFormat="1" applyFont="1" applyFill="1" applyBorder="1" applyAlignment="1">
      <alignment horizontal="center" vertical="center" wrapText="1"/>
    </xf>
    <xf numFmtId="38" fontId="13" fillId="6" borderId="5" xfId="0" applyNumberFormat="1" applyFont="1" applyFill="1" applyBorder="1" applyAlignment="1">
      <alignment horizontal="center" vertical="center" wrapText="1"/>
    </xf>
    <xf numFmtId="38" fontId="45" fillId="0" borderId="6" xfId="0" applyNumberFormat="1" applyFont="1" applyFill="1" applyBorder="1" applyAlignment="1">
      <alignment horizontal="left" vertical="center" wrapText="1"/>
    </xf>
    <xf numFmtId="38" fontId="45" fillId="0" borderId="2" xfId="0" applyNumberFormat="1" applyFont="1" applyFill="1" applyBorder="1" applyAlignment="1">
      <alignment horizontal="left" vertical="center" wrapText="1"/>
    </xf>
    <xf numFmtId="38" fontId="45" fillId="0" borderId="5" xfId="0" applyNumberFormat="1" applyFont="1" applyFill="1" applyBorder="1" applyAlignment="1">
      <alignment horizontal="left" vertical="center" wrapText="1"/>
    </xf>
    <xf numFmtId="38" fontId="46" fillId="6" borderId="6" xfId="0" applyNumberFormat="1" applyFont="1" applyFill="1" applyBorder="1" applyAlignment="1">
      <alignment horizontal="left" wrapText="1"/>
    </xf>
    <xf numFmtId="38" fontId="46" fillId="6" borderId="2" xfId="0" applyNumberFormat="1" applyFont="1" applyFill="1" applyBorder="1" applyAlignment="1">
      <alignment horizontal="left" wrapText="1"/>
    </xf>
    <xf numFmtId="38" fontId="46" fillId="6" borderId="5" xfId="0" applyNumberFormat="1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left" wrapText="1"/>
    </xf>
    <xf numFmtId="0" fontId="23" fillId="0" borderId="2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 wrapText="1"/>
    </xf>
  </cellXfs>
  <cellStyles count="11">
    <cellStyle name="Денежный" xfId="7" builtinId="4"/>
    <cellStyle name="Обычный" xfId="0" builtinId="0"/>
    <cellStyle name="Обычный 17" xfId="6"/>
    <cellStyle name="Обычный 2" xfId="3"/>
    <cellStyle name="Обычный 2 2" xfId="8"/>
    <cellStyle name="Обычный 3" xfId="9"/>
    <cellStyle name="Процентный" xfId="1" builtinId="5"/>
    <cellStyle name="Процентный 2" xfId="5"/>
    <cellStyle name="Финансовый" xfId="2" builtinId="3"/>
    <cellStyle name="Финансовый 2" xfId="4"/>
    <cellStyle name="Финансовый 3" xfId="10"/>
  </cellStyles>
  <dxfs count="0"/>
  <tableStyles count="0" defaultTableStyle="TableStyleMedium9" defaultPivotStyle="PivotStyleLight16"/>
  <colors>
    <mruColors>
      <color rgb="FF009242"/>
      <color rgb="FF9933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>
      <c r="A1" s="391" t="s">
        <v>60</v>
      </c>
      <c r="B1" s="391"/>
      <c r="C1" s="391"/>
      <c r="D1" s="391"/>
      <c r="E1" s="391"/>
    </row>
    <row r="2" spans="1:5" ht="15">
      <c r="A2" s="1"/>
      <c r="B2" s="1"/>
      <c r="C2" s="1"/>
      <c r="D2" s="1"/>
      <c r="E2" s="2"/>
    </row>
    <row r="3" spans="1:5" ht="24" hidden="1" customHeight="1">
      <c r="A3" s="390" t="s">
        <v>0</v>
      </c>
      <c r="B3" s="390"/>
      <c r="C3" s="390"/>
      <c r="D3" s="390"/>
      <c r="E3" s="390"/>
    </row>
    <row r="4" spans="1:5" ht="15" hidden="1" customHeight="1">
      <c r="A4" s="392" t="s">
        <v>1</v>
      </c>
      <c r="B4" s="392"/>
      <c r="C4" s="392"/>
      <c r="D4" s="4"/>
      <c r="E4" s="5"/>
    </row>
    <row r="5" spans="1:5" ht="12.75" customHeight="1">
      <c r="A5" s="392" t="s">
        <v>2</v>
      </c>
      <c r="B5" s="392"/>
      <c r="C5" s="6">
        <f>C6+C7</f>
        <v>1</v>
      </c>
      <c r="D5" s="7"/>
      <c r="E5" s="8"/>
    </row>
    <row r="6" spans="1:5">
      <c r="A6" s="390" t="s">
        <v>3</v>
      </c>
      <c r="B6" s="390"/>
      <c r="C6" s="9">
        <v>1</v>
      </c>
      <c r="D6" s="7"/>
      <c r="E6" s="8"/>
    </row>
    <row r="7" spans="1:5">
      <c r="A7" s="390" t="s">
        <v>4</v>
      </c>
      <c r="B7" s="390"/>
      <c r="C7" s="9">
        <v>0</v>
      </c>
      <c r="D7" s="7"/>
      <c r="E7" s="8"/>
    </row>
    <row r="8" spans="1:5">
      <c r="A8" s="3"/>
      <c r="B8" s="3"/>
      <c r="C8" s="10"/>
      <c r="D8" s="7"/>
      <c r="E8" s="8"/>
    </row>
    <row r="9" spans="1:5">
      <c r="A9" s="393" t="s">
        <v>5</v>
      </c>
      <c r="B9" s="400"/>
      <c r="C9" s="401"/>
      <c r="D9" s="405" t="s">
        <v>6</v>
      </c>
      <c r="E9" s="407">
        <f>E14+E18</f>
        <v>104.03999999999999</v>
      </c>
    </row>
    <row r="10" spans="1:5">
      <c r="A10" s="402"/>
      <c r="B10" s="403"/>
      <c r="C10" s="404"/>
      <c r="D10" s="406"/>
      <c r="E10" s="407"/>
    </row>
    <row r="11" spans="1:5">
      <c r="A11" s="408" t="s">
        <v>7</v>
      </c>
      <c r="B11" s="408"/>
      <c r="C11" s="408"/>
      <c r="D11" s="408"/>
      <c r="E11" s="408"/>
    </row>
    <row r="12" spans="1:5" ht="22.5" customHeight="1">
      <c r="A12" s="409" t="s">
        <v>8</v>
      </c>
      <c r="B12" s="409"/>
      <c r="C12" s="409"/>
      <c r="D12" s="11"/>
      <c r="E12" s="12">
        <f>C6*D24*12</f>
        <v>104.03999999999999</v>
      </c>
    </row>
    <row r="13" spans="1:5" ht="24.75" customHeight="1">
      <c r="A13" s="410" t="s">
        <v>9</v>
      </c>
      <c r="B13" s="411"/>
      <c r="C13" s="411"/>
      <c r="D13" s="13"/>
      <c r="E13" s="12">
        <v>0</v>
      </c>
    </row>
    <row r="14" spans="1:5" ht="12.75" customHeight="1">
      <c r="A14" s="412" t="s">
        <v>10</v>
      </c>
      <c r="B14" s="412"/>
      <c r="C14" s="412"/>
      <c r="D14" s="14"/>
      <c r="E14" s="15">
        <f>E12+E13</f>
        <v>104.03999999999999</v>
      </c>
    </row>
    <row r="15" spans="1:5">
      <c r="A15" s="408" t="s">
        <v>11</v>
      </c>
      <c r="B15" s="408"/>
      <c r="C15" s="408"/>
      <c r="D15" s="408"/>
      <c r="E15" s="408"/>
    </row>
    <row r="16" spans="1:5" ht="25.5" customHeight="1">
      <c r="A16" s="409" t="s">
        <v>12</v>
      </c>
      <c r="B16" s="409"/>
      <c r="C16" s="409"/>
      <c r="D16" s="11"/>
      <c r="E16" s="16">
        <f>C6*D43*12</f>
        <v>0</v>
      </c>
    </row>
    <row r="17" spans="1:5" ht="26.25" customHeight="1">
      <c r="A17" s="410" t="s">
        <v>13</v>
      </c>
      <c r="B17" s="411"/>
      <c r="C17" s="411"/>
      <c r="D17" s="13"/>
      <c r="E17" s="16">
        <v>0</v>
      </c>
    </row>
    <row r="18" spans="1:5" ht="12.75" customHeight="1">
      <c r="A18" s="412" t="s">
        <v>14</v>
      </c>
      <c r="B18" s="412"/>
      <c r="C18" s="412"/>
      <c r="D18" s="14"/>
      <c r="E18" s="17">
        <f>E16+E17</f>
        <v>0</v>
      </c>
    </row>
    <row r="20" spans="1:5">
      <c r="A20" s="20"/>
      <c r="B20" s="20"/>
      <c r="C20" s="20"/>
      <c r="D20" s="21"/>
      <c r="E20" s="22"/>
    </row>
    <row r="21" spans="1:5">
      <c r="A21" s="393" t="s">
        <v>15</v>
      </c>
      <c r="B21" s="394"/>
      <c r="C21" s="395"/>
      <c r="D21" s="23"/>
      <c r="E21" s="399">
        <f>E41+E46</f>
        <v>104.04</v>
      </c>
    </row>
    <row r="22" spans="1:5">
      <c r="A22" s="396"/>
      <c r="B22" s="397"/>
      <c r="C22" s="398"/>
      <c r="D22" s="24"/>
      <c r="E22" s="399"/>
    </row>
    <row r="23" spans="1:5">
      <c r="A23" s="414" t="s">
        <v>16</v>
      </c>
      <c r="B23" s="414"/>
      <c r="C23" s="414"/>
      <c r="D23" s="414"/>
      <c r="E23" s="414"/>
    </row>
    <row r="24" spans="1:5" ht="24.75" customHeight="1">
      <c r="A24" s="415" t="s">
        <v>17</v>
      </c>
      <c r="B24" s="415"/>
      <c r="C24" s="415"/>
      <c r="D24" s="25">
        <f>D25+D26+D27+D28+D29+D30+D31+D34+D36+D38+D40</f>
        <v>8.67</v>
      </c>
      <c r="E24" s="25">
        <f>SUM(E25:E31)</f>
        <v>67.279200000000003</v>
      </c>
    </row>
    <row r="25" spans="1:5" s="27" customFormat="1">
      <c r="A25" s="416" t="s">
        <v>18</v>
      </c>
      <c r="B25" s="417"/>
      <c r="C25" s="418"/>
      <c r="D25" s="26">
        <v>0.28000000000000003</v>
      </c>
      <c r="E25" s="16">
        <f t="shared" ref="E25:E31" si="0">$C$5*D25*12</f>
        <v>3.3600000000000003</v>
      </c>
    </row>
    <row r="26" spans="1:5" s="27" customFormat="1">
      <c r="A26" s="416" t="s">
        <v>19</v>
      </c>
      <c r="B26" s="417"/>
      <c r="C26" s="418"/>
      <c r="D26" s="26">
        <v>0.73</v>
      </c>
      <c r="E26" s="16">
        <f t="shared" si="0"/>
        <v>8.76</v>
      </c>
    </row>
    <row r="27" spans="1:5" s="27" customFormat="1">
      <c r="A27" s="416" t="s">
        <v>20</v>
      </c>
      <c r="B27" s="417"/>
      <c r="C27" s="418"/>
      <c r="D27" s="26">
        <v>0.1</v>
      </c>
      <c r="E27" s="16">
        <f>$C$6*D27*12</f>
        <v>1.2000000000000002</v>
      </c>
    </row>
    <row r="28" spans="1:5" s="27" customFormat="1">
      <c r="A28" s="416" t="s">
        <v>21</v>
      </c>
      <c r="B28" s="417"/>
      <c r="C28" s="418"/>
      <c r="D28" s="26">
        <v>0.08</v>
      </c>
      <c r="E28" s="16">
        <f>$C$5*D28*12</f>
        <v>0.96</v>
      </c>
    </row>
    <row r="29" spans="1:5" s="27" customFormat="1">
      <c r="A29" s="416" t="s">
        <v>22</v>
      </c>
      <c r="B29" s="417"/>
      <c r="C29" s="418"/>
      <c r="D29" s="28">
        <v>0.71</v>
      </c>
      <c r="E29" s="16">
        <f>$C$6*D29*12</f>
        <v>8.52</v>
      </c>
    </row>
    <row r="30" spans="1:5" s="27" customFormat="1">
      <c r="A30" s="416" t="s">
        <v>23</v>
      </c>
      <c r="B30" s="417"/>
      <c r="C30" s="418"/>
      <c r="D30" s="26">
        <v>3.77</v>
      </c>
      <c r="E30" s="16">
        <f>$C$5*D30*12-E35-E37-E39</f>
        <v>40.639200000000002</v>
      </c>
    </row>
    <row r="31" spans="1:5" s="27" customFormat="1">
      <c r="A31" s="416" t="s">
        <v>24</v>
      </c>
      <c r="B31" s="417"/>
      <c r="C31" s="418"/>
      <c r="D31" s="26">
        <v>0.32</v>
      </c>
      <c r="E31" s="16">
        <f t="shared" si="0"/>
        <v>3.84</v>
      </c>
    </row>
    <row r="32" spans="1:5" s="27" customFormat="1" ht="29.25" customHeight="1">
      <c r="A32" s="415" t="s">
        <v>25</v>
      </c>
      <c r="B32" s="415"/>
      <c r="C32" s="415"/>
      <c r="D32" s="29"/>
      <c r="E32" s="25">
        <f>SUM(E33:E38)</f>
        <v>23.520000000000003</v>
      </c>
    </row>
    <row r="33" spans="1:5" ht="12.75" customHeight="1">
      <c r="A33" s="416" t="s">
        <v>26</v>
      </c>
      <c r="B33" s="417"/>
      <c r="C33" s="418"/>
      <c r="D33" s="30">
        <v>0</v>
      </c>
      <c r="E33" s="16">
        <f>$C$5*D33*12</f>
        <v>0</v>
      </c>
    </row>
    <row r="34" spans="1:5" ht="24" customHeight="1">
      <c r="A34" s="413" t="s">
        <v>27</v>
      </c>
      <c r="B34" s="413"/>
      <c r="C34" s="413"/>
      <c r="D34" s="31">
        <v>0.24</v>
      </c>
      <c r="E34" s="16">
        <f>$C$6*D34*12</f>
        <v>2.88</v>
      </c>
    </row>
    <row r="35" spans="1:5" ht="12.75" customHeight="1">
      <c r="A35" s="416" t="s">
        <v>28</v>
      </c>
      <c r="B35" s="417"/>
      <c r="C35" s="418"/>
      <c r="D35" s="26">
        <v>0.13</v>
      </c>
      <c r="E35" s="16">
        <f>$C$5*D35*12</f>
        <v>1.56</v>
      </c>
    </row>
    <row r="36" spans="1:5" ht="23.25" customHeight="1">
      <c r="A36" s="420" t="s">
        <v>29</v>
      </c>
      <c r="B36" s="420"/>
      <c r="C36" s="420"/>
      <c r="D36" s="16">
        <v>0.41</v>
      </c>
      <c r="E36" s="16">
        <f>$C$5*D36*12</f>
        <v>4.92</v>
      </c>
    </row>
    <row r="37" spans="1:5" ht="27.75" customHeight="1">
      <c r="A37" s="420" t="s">
        <v>30</v>
      </c>
      <c r="B37" s="420"/>
      <c r="C37" s="420"/>
      <c r="D37" s="32">
        <v>0.08</v>
      </c>
      <c r="E37" s="16">
        <f>$C$6*D37*12</f>
        <v>0.96</v>
      </c>
    </row>
    <row r="38" spans="1:5" ht="24" customHeight="1">
      <c r="A38" s="416" t="s">
        <v>31</v>
      </c>
      <c r="B38" s="417"/>
      <c r="C38" s="418"/>
      <c r="D38" s="28">
        <v>1.1000000000000001</v>
      </c>
      <c r="E38" s="16">
        <f>$C$6*D38*12</f>
        <v>13.200000000000001</v>
      </c>
    </row>
    <row r="39" spans="1:5">
      <c r="A39" s="413" t="s">
        <v>32</v>
      </c>
      <c r="B39" s="413"/>
      <c r="C39" s="413"/>
      <c r="D39" s="33">
        <v>0.02</v>
      </c>
      <c r="E39" s="16">
        <f>(E12)*0.02</f>
        <v>2.0808</v>
      </c>
    </row>
    <row r="40" spans="1:5">
      <c r="A40" s="413" t="s">
        <v>33</v>
      </c>
      <c r="B40" s="413"/>
      <c r="C40" s="413"/>
      <c r="D40" s="30">
        <v>0.93</v>
      </c>
      <c r="E40" s="16">
        <f>D40*12*C5</f>
        <v>11.16</v>
      </c>
    </row>
    <row r="41" spans="1:5">
      <c r="A41" s="419" t="s">
        <v>34</v>
      </c>
      <c r="B41" s="419"/>
      <c r="C41" s="419"/>
      <c r="D41" s="34"/>
      <c r="E41" s="35">
        <f>E24+E32+E39+E40</f>
        <v>104.04</v>
      </c>
    </row>
    <row r="42" spans="1:5">
      <c r="A42" s="414" t="s">
        <v>35</v>
      </c>
      <c r="B42" s="414"/>
      <c r="C42" s="414"/>
      <c r="D42" s="414"/>
      <c r="E42" s="414"/>
    </row>
    <row r="43" spans="1:5" ht="22.5" customHeight="1">
      <c r="A43" s="420" t="s">
        <v>36</v>
      </c>
      <c r="B43" s="420"/>
      <c r="C43" s="420"/>
      <c r="D43" s="36">
        <v>0</v>
      </c>
      <c r="E43" s="16">
        <v>0</v>
      </c>
    </row>
    <row r="44" spans="1:5">
      <c r="A44" s="413" t="s">
        <v>32</v>
      </c>
      <c r="B44" s="413"/>
      <c r="C44" s="413"/>
      <c r="D44" s="37"/>
      <c r="E44" s="16">
        <f>(E16)*0.02</f>
        <v>0</v>
      </c>
    </row>
    <row r="45" spans="1:5">
      <c r="A45" s="413" t="s">
        <v>37</v>
      </c>
      <c r="B45" s="413"/>
      <c r="C45" s="413"/>
      <c r="D45" s="37"/>
      <c r="E45" s="16">
        <f>(E18)*0.12</f>
        <v>0</v>
      </c>
    </row>
    <row r="46" spans="1:5">
      <c r="A46" s="419" t="s">
        <v>38</v>
      </c>
      <c r="B46" s="419"/>
      <c r="C46" s="419"/>
      <c r="D46" s="34"/>
      <c r="E46" s="25">
        <f>SUM(E43:E45)</f>
        <v>0</v>
      </c>
    </row>
    <row r="47" spans="1:5">
      <c r="A47" s="38"/>
      <c r="B47" s="38"/>
      <c r="C47" s="38"/>
      <c r="D47" s="39"/>
      <c r="E47" s="40"/>
    </row>
    <row r="48" spans="1:5">
      <c r="A48" s="20"/>
      <c r="B48" s="41"/>
      <c r="C48" s="20"/>
      <c r="D48" s="21"/>
      <c r="E48" s="42"/>
    </row>
    <row r="49" spans="1:6">
      <c r="A49" s="20"/>
      <c r="B49" s="41"/>
      <c r="C49" s="20"/>
      <c r="D49" s="21"/>
      <c r="E49" s="42"/>
    </row>
    <row r="50" spans="1:6">
      <c r="A50" s="20"/>
      <c r="B50" s="41"/>
      <c r="C50" s="20"/>
      <c r="D50" s="21"/>
      <c r="E50" s="42"/>
    </row>
    <row r="51" spans="1:6" ht="26.25" customHeight="1">
      <c r="A51" s="421" t="s">
        <v>39</v>
      </c>
      <c r="B51" s="422"/>
      <c r="C51" s="423"/>
      <c r="D51" s="43"/>
      <c r="E51" s="44">
        <f>E9-E21</f>
        <v>0</v>
      </c>
    </row>
    <row r="52" spans="1:6" ht="12.75" customHeight="1">
      <c r="A52" s="424" t="s">
        <v>40</v>
      </c>
      <c r="B52" s="425"/>
      <c r="C52" s="426"/>
      <c r="D52" s="45"/>
      <c r="E52" s="46">
        <f>E14-E41</f>
        <v>0</v>
      </c>
    </row>
    <row r="53" spans="1:6" ht="12.75" customHeight="1">
      <c r="A53" s="424" t="s">
        <v>41</v>
      </c>
      <c r="B53" s="425"/>
      <c r="C53" s="426"/>
      <c r="D53" s="45"/>
      <c r="E53" s="47">
        <f>E18-E46</f>
        <v>0</v>
      </c>
    </row>
    <row r="54" spans="1:6">
      <c r="A54" s="424" t="s">
        <v>42</v>
      </c>
      <c r="B54" s="425"/>
      <c r="C54" s="426"/>
      <c r="D54" s="45"/>
      <c r="E54" s="46">
        <v>0</v>
      </c>
    </row>
    <row r="55" spans="1:6" ht="14.25" customHeight="1">
      <c r="A55" s="424" t="s">
        <v>43</v>
      </c>
      <c r="B55" s="425"/>
      <c r="C55" s="426"/>
      <c r="D55" s="45"/>
      <c r="E55" s="46">
        <f>E54+E53</f>
        <v>0</v>
      </c>
      <c r="F55" s="48"/>
    </row>
    <row r="56" spans="1:6" ht="14.25" customHeight="1">
      <c r="A56" s="49"/>
      <c r="B56" s="49"/>
      <c r="C56" s="49"/>
      <c r="D56" s="50"/>
      <c r="E56" s="51"/>
    </row>
    <row r="57" spans="1:6">
      <c r="A57" s="49"/>
      <c r="B57" s="49"/>
      <c r="C57" s="49"/>
      <c r="D57" s="50"/>
      <c r="E57" s="51"/>
    </row>
    <row r="58" spans="1:6">
      <c r="A58" s="427" t="s">
        <v>44</v>
      </c>
      <c r="B58" s="428"/>
      <c r="C58" s="429"/>
      <c r="D58" s="52"/>
      <c r="E58" s="433">
        <f>E63+E67</f>
        <v>0</v>
      </c>
    </row>
    <row r="59" spans="1:6">
      <c r="A59" s="430"/>
      <c r="B59" s="431"/>
      <c r="C59" s="432"/>
      <c r="D59" s="53"/>
      <c r="E59" s="434"/>
    </row>
    <row r="60" spans="1:6">
      <c r="A60" s="414" t="s">
        <v>16</v>
      </c>
      <c r="B60" s="414"/>
      <c r="C60" s="414"/>
      <c r="D60" s="414"/>
      <c r="E60" s="414"/>
    </row>
    <row r="61" spans="1:6" ht="27.75" customHeight="1">
      <c r="A61" s="435" t="s">
        <v>45</v>
      </c>
      <c r="B61" s="435"/>
      <c r="C61" s="435"/>
      <c r="D61" s="11"/>
      <c r="E61" s="12">
        <v>0</v>
      </c>
    </row>
    <row r="62" spans="1:6" ht="26.25" customHeight="1">
      <c r="A62" s="410" t="s">
        <v>46</v>
      </c>
      <c r="B62" s="411"/>
      <c r="C62" s="411"/>
      <c r="D62" s="13"/>
      <c r="E62" s="12">
        <v>0</v>
      </c>
    </row>
    <row r="63" spans="1:6" ht="12.75" customHeight="1">
      <c r="A63" s="412" t="s">
        <v>47</v>
      </c>
      <c r="B63" s="412"/>
      <c r="C63" s="412"/>
      <c r="D63" s="14"/>
      <c r="E63" s="15">
        <f>E61+E62</f>
        <v>0</v>
      </c>
    </row>
    <row r="64" spans="1:6">
      <c r="A64" s="414" t="s">
        <v>35</v>
      </c>
      <c r="B64" s="414"/>
      <c r="C64" s="414"/>
      <c r="D64" s="414"/>
      <c r="E64" s="414"/>
    </row>
    <row r="65" spans="1:5" ht="30" customHeight="1">
      <c r="A65" s="409" t="s">
        <v>48</v>
      </c>
      <c r="B65" s="409"/>
      <c r="C65" s="409"/>
      <c r="D65" s="11"/>
      <c r="E65" s="12">
        <v>0</v>
      </c>
    </row>
    <row r="66" spans="1:5" ht="24" customHeight="1">
      <c r="A66" s="437" t="s">
        <v>49</v>
      </c>
      <c r="B66" s="437"/>
      <c r="C66" s="437"/>
      <c r="D66" s="54"/>
      <c r="E66" s="12">
        <v>0</v>
      </c>
    </row>
    <row r="67" spans="1:5" ht="12.75" customHeight="1">
      <c r="A67" s="412" t="s">
        <v>50</v>
      </c>
      <c r="B67" s="412"/>
      <c r="C67" s="412"/>
      <c r="D67" s="14"/>
      <c r="E67" s="15">
        <f>E65+E66</f>
        <v>0</v>
      </c>
    </row>
    <row r="68" spans="1:5">
      <c r="A68" s="419" t="s">
        <v>51</v>
      </c>
      <c r="B68" s="419"/>
      <c r="C68" s="419"/>
      <c r="D68" s="34"/>
      <c r="E68" s="25">
        <f>(E61+E62+E65+E66)/(E12+E13+E16+E17)*100</f>
        <v>0</v>
      </c>
    </row>
    <row r="69" spans="1:5" s="58" customFormat="1">
      <c r="A69" s="55"/>
      <c r="B69" s="55"/>
      <c r="C69" s="55"/>
      <c r="D69" s="56"/>
      <c r="E69" s="57"/>
    </row>
    <row r="70" spans="1:5" s="58" customFormat="1">
      <c r="A70" s="55"/>
      <c r="B70" s="55"/>
      <c r="C70" s="55"/>
      <c r="D70" s="56"/>
      <c r="E70" s="57"/>
    </row>
    <row r="71" spans="1:5">
      <c r="A71" s="438" t="s">
        <v>52</v>
      </c>
      <c r="B71" s="438"/>
      <c r="C71" s="438"/>
      <c r="D71" s="59"/>
      <c r="E71" s="25">
        <f>(E12+E13+E16+E17)-(E61+E62+E65+E66)</f>
        <v>104.03999999999999</v>
      </c>
    </row>
    <row r="72" spans="1:5">
      <c r="A72" s="413" t="s">
        <v>53</v>
      </c>
      <c r="B72" s="413"/>
      <c r="C72" s="413"/>
      <c r="D72" s="37"/>
      <c r="E72" s="30">
        <f>(E12+E13)-(E61+E62)</f>
        <v>104.03999999999999</v>
      </c>
    </row>
    <row r="73" spans="1:5">
      <c r="A73" s="413" t="s">
        <v>54</v>
      </c>
      <c r="B73" s="413"/>
      <c r="C73" s="413"/>
      <c r="D73" s="37"/>
      <c r="E73" s="30">
        <f>(E16+E17)-(E65+E66)</f>
        <v>0</v>
      </c>
    </row>
    <row r="74" spans="1:5">
      <c r="A74" s="436" t="s">
        <v>55</v>
      </c>
      <c r="B74" s="436"/>
      <c r="C74" s="436"/>
      <c r="D74" s="60"/>
      <c r="E74" s="16">
        <f>E13+E17-E62-E66</f>
        <v>0</v>
      </c>
    </row>
    <row r="75" spans="1:5">
      <c r="A75" s="61"/>
      <c r="B75" s="61"/>
      <c r="C75" s="61"/>
      <c r="D75" s="62"/>
      <c r="E75" s="63"/>
    </row>
    <row r="76" spans="1:5">
      <c r="A76" s="64"/>
      <c r="B76" s="64"/>
      <c r="C76" s="64"/>
      <c r="D76" s="65"/>
      <c r="E76" s="63"/>
    </row>
    <row r="77" spans="1:5">
      <c r="A77" s="66" t="s">
        <v>56</v>
      </c>
      <c r="B77" s="66"/>
      <c r="C77" s="66"/>
      <c r="D77" s="67"/>
      <c r="E77" s="68" t="s">
        <v>57</v>
      </c>
    </row>
    <row r="78" spans="1:5">
      <c r="A78" s="69"/>
      <c r="B78" s="69"/>
      <c r="C78" s="69"/>
      <c r="D78" s="70"/>
      <c r="E78" s="63"/>
    </row>
    <row r="79" spans="1:5">
      <c r="B79" s="66"/>
      <c r="C79" s="66"/>
      <c r="D79" s="67"/>
      <c r="E79" s="71"/>
    </row>
    <row r="80" spans="1:5">
      <c r="A80" s="66" t="s">
        <v>58</v>
      </c>
      <c r="E80" s="72" t="s">
        <v>59</v>
      </c>
    </row>
    <row r="81" spans="5:5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22" customWidth="1"/>
  </cols>
  <sheetData>
    <row r="1" spans="1:5" ht="80.25" customHeight="1">
      <c r="A1" s="391" t="s">
        <v>81</v>
      </c>
      <c r="B1" s="391"/>
      <c r="C1" s="391"/>
      <c r="D1" s="391"/>
      <c r="E1" s="391"/>
    </row>
    <row r="2" spans="1:5" ht="15">
      <c r="A2" s="1"/>
      <c r="B2" s="1"/>
      <c r="C2" s="1"/>
      <c r="D2" s="1"/>
      <c r="E2" s="86"/>
    </row>
    <row r="3" spans="1:5" s="93" customFormat="1">
      <c r="A3" s="468" t="s">
        <v>82</v>
      </c>
      <c r="B3" s="469"/>
      <c r="C3" s="470"/>
      <c r="D3" s="91"/>
      <c r="E3" s="92">
        <v>0</v>
      </c>
    </row>
    <row r="4" spans="1:5" s="96" customFormat="1" ht="12.75" customHeight="1">
      <c r="A4" s="471" t="s">
        <v>71</v>
      </c>
      <c r="B4" s="472"/>
      <c r="C4" s="473"/>
      <c r="D4" s="94"/>
      <c r="E4" s="95">
        <v>0</v>
      </c>
    </row>
    <row r="5" spans="1:5" s="99" customFormat="1" ht="12.75" customHeight="1">
      <c r="A5" s="474" t="s">
        <v>70</v>
      </c>
      <c r="B5" s="475"/>
      <c r="C5" s="476"/>
      <c r="D5" s="97"/>
      <c r="E5" s="98">
        <v>0</v>
      </c>
    </row>
    <row r="6" spans="1:5" s="93" customFormat="1" ht="12.75" customHeight="1">
      <c r="A6" s="468" t="s">
        <v>83</v>
      </c>
      <c r="B6" s="469"/>
      <c r="C6" s="470"/>
      <c r="D6" s="91"/>
      <c r="E6" s="92">
        <v>0</v>
      </c>
    </row>
    <row r="7" spans="1:5" ht="12.75" customHeight="1">
      <c r="A7" s="456" t="s">
        <v>73</v>
      </c>
      <c r="B7" s="457"/>
      <c r="C7" s="458"/>
      <c r="D7" s="73"/>
      <c r="E7" s="95">
        <v>0</v>
      </c>
    </row>
    <row r="8" spans="1:5" s="99" customFormat="1" ht="12.75" customHeight="1">
      <c r="A8" s="459" t="s">
        <v>72</v>
      </c>
      <c r="B8" s="460"/>
      <c r="C8" s="461"/>
      <c r="D8" s="97"/>
      <c r="E8" s="98">
        <v>0</v>
      </c>
    </row>
    <row r="9" spans="1:5" s="93" customFormat="1" ht="14.25" customHeight="1">
      <c r="A9" s="462" t="s">
        <v>84</v>
      </c>
      <c r="B9" s="463"/>
      <c r="C9" s="463"/>
      <c r="D9" s="463"/>
      <c r="E9" s="464"/>
    </row>
    <row r="10" spans="1:5" s="93" customFormat="1" ht="12.75" customHeight="1">
      <c r="A10" s="465" t="s">
        <v>85</v>
      </c>
      <c r="B10" s="466"/>
      <c r="C10" s="467"/>
      <c r="D10" s="100"/>
      <c r="E10" s="101">
        <f>1350*12</f>
        <v>16200</v>
      </c>
    </row>
    <row r="11" spans="1:5" s="93" customFormat="1" ht="12.75" customHeight="1">
      <c r="A11" s="465" t="s">
        <v>86</v>
      </c>
      <c r="B11" s="466"/>
      <c r="C11" s="467"/>
      <c r="D11" s="100"/>
      <c r="E11" s="101">
        <f>50*12</f>
        <v>600</v>
      </c>
    </row>
    <row r="12" spans="1:5" s="93" customFormat="1" ht="12.75" customHeight="1">
      <c r="A12" s="451" t="s">
        <v>37</v>
      </c>
      <c r="B12" s="451"/>
      <c r="C12" s="451"/>
      <c r="D12" s="102"/>
      <c r="E12" s="103">
        <f>E3*0.12</f>
        <v>0</v>
      </c>
    </row>
    <row r="13" spans="1:5" s="93" customFormat="1" ht="12.75" customHeight="1">
      <c r="A13" s="451" t="s">
        <v>87</v>
      </c>
      <c r="B13" s="451"/>
      <c r="C13" s="451"/>
      <c r="D13" s="102"/>
      <c r="E13" s="103">
        <f>E3*0.02</f>
        <v>0</v>
      </c>
    </row>
    <row r="14" spans="1:5" s="93" customFormat="1" ht="12.75" customHeight="1">
      <c r="A14" s="452" t="s">
        <v>88</v>
      </c>
      <c r="B14" s="452"/>
      <c r="C14" s="452"/>
      <c r="D14" s="104"/>
      <c r="E14" s="105">
        <f>SUM(E10:E13)</f>
        <v>16800</v>
      </c>
    </row>
    <row r="15" spans="1:5" s="96" customFormat="1">
      <c r="A15" s="453" t="s">
        <v>77</v>
      </c>
      <c r="B15" s="454"/>
      <c r="C15" s="454"/>
      <c r="D15" s="454"/>
      <c r="E15" s="455"/>
    </row>
    <row r="16" spans="1:5" s="96" customFormat="1">
      <c r="A16" s="439" t="s">
        <v>37</v>
      </c>
      <c r="B16" s="439"/>
      <c r="C16" s="439"/>
      <c r="D16" s="106"/>
      <c r="E16" s="107">
        <f>E7*0.12</f>
        <v>0</v>
      </c>
    </row>
    <row r="17" spans="1:5" s="96" customFormat="1">
      <c r="A17" s="439" t="s">
        <v>75</v>
      </c>
      <c r="B17" s="439"/>
      <c r="C17" s="439"/>
      <c r="D17" s="106"/>
      <c r="E17" s="107">
        <f>E7-E7/1.18</f>
        <v>0</v>
      </c>
    </row>
    <row r="18" spans="1:5" s="96" customFormat="1">
      <c r="A18" s="440" t="s">
        <v>78</v>
      </c>
      <c r="B18" s="440"/>
      <c r="C18" s="440"/>
      <c r="D18" s="108"/>
      <c r="E18" s="109">
        <f>E16+E17</f>
        <v>0</v>
      </c>
    </row>
    <row r="19" spans="1:5" s="99" customFormat="1">
      <c r="A19" s="441" t="s">
        <v>74</v>
      </c>
      <c r="B19" s="442"/>
      <c r="C19" s="442"/>
      <c r="D19" s="442"/>
      <c r="E19" s="443"/>
    </row>
    <row r="20" spans="1:5" s="99" customFormat="1">
      <c r="A20" s="446" t="s">
        <v>37</v>
      </c>
      <c r="B20" s="446"/>
      <c r="C20" s="446"/>
      <c r="D20" s="110"/>
      <c r="E20" s="111">
        <f>E8*0.2</f>
        <v>0</v>
      </c>
    </row>
    <row r="21" spans="1:5" s="99" customFormat="1">
      <c r="A21" s="446" t="s">
        <v>75</v>
      </c>
      <c r="B21" s="446"/>
      <c r="C21" s="446"/>
      <c r="D21" s="110"/>
      <c r="E21" s="111">
        <f>E8-E8/1.18</f>
        <v>0</v>
      </c>
    </row>
    <row r="22" spans="1:5" s="99" customFormat="1">
      <c r="A22" s="447" t="s">
        <v>76</v>
      </c>
      <c r="B22" s="447"/>
      <c r="C22" s="447"/>
      <c r="D22" s="112"/>
      <c r="E22" s="113">
        <f>E20+E21</f>
        <v>0</v>
      </c>
    </row>
    <row r="23" spans="1:5" s="114" customFormat="1">
      <c r="A23" s="448" t="s">
        <v>89</v>
      </c>
      <c r="B23" s="448"/>
      <c r="C23" s="448"/>
      <c r="D23" s="91"/>
      <c r="E23" s="92">
        <f>E3-E14</f>
        <v>-16800</v>
      </c>
    </row>
    <row r="24" spans="1:5" s="116" customFormat="1">
      <c r="A24" s="449" t="s">
        <v>90</v>
      </c>
      <c r="B24" s="449"/>
      <c r="C24" s="449"/>
      <c r="D24" s="115"/>
      <c r="E24" s="95">
        <f>E7-E18</f>
        <v>0</v>
      </c>
    </row>
    <row r="25" spans="1:5" s="118" customFormat="1">
      <c r="A25" s="450" t="s">
        <v>91</v>
      </c>
      <c r="B25" s="450"/>
      <c r="C25" s="450"/>
      <c r="D25" s="117"/>
      <c r="E25" s="98">
        <f>E8-E22</f>
        <v>0</v>
      </c>
    </row>
    <row r="26" spans="1:5">
      <c r="D26"/>
      <c r="E26" s="119"/>
    </row>
    <row r="27" spans="1:5">
      <c r="D27"/>
      <c r="E27" s="119"/>
    </row>
    <row r="28" spans="1:5">
      <c r="A28" s="79" t="s">
        <v>56</v>
      </c>
      <c r="B28" s="79"/>
      <c r="C28" s="79"/>
      <c r="D28" s="80"/>
      <c r="E28" s="81" t="s">
        <v>57</v>
      </c>
    </row>
    <row r="29" spans="1:5">
      <c r="A29" s="69"/>
      <c r="B29" s="69"/>
      <c r="C29" s="69"/>
      <c r="D29" s="70"/>
      <c r="E29" s="120"/>
    </row>
    <row r="30" spans="1:5">
      <c r="B30" s="79"/>
      <c r="C30" s="79"/>
      <c r="D30" s="80"/>
      <c r="E30" s="82"/>
    </row>
    <row r="31" spans="1:5">
      <c r="A31" s="79" t="s">
        <v>58</v>
      </c>
      <c r="E31" s="121" t="s">
        <v>59</v>
      </c>
    </row>
    <row r="32" spans="1:5">
      <c r="E32" s="121"/>
    </row>
    <row r="33" spans="1:9">
      <c r="D33"/>
      <c r="E33" s="119"/>
    </row>
    <row r="34" spans="1:9">
      <c r="B34" s="77" t="s">
        <v>61</v>
      </c>
      <c r="C34" s="77"/>
      <c r="D34"/>
      <c r="E34" s="119"/>
    </row>
    <row r="35" spans="1:9">
      <c r="A35" t="s">
        <v>62</v>
      </c>
      <c r="D35"/>
      <c r="E35" s="119"/>
    </row>
    <row r="36" spans="1:9">
      <c r="A36" s="74" t="s">
        <v>92</v>
      </c>
      <c r="D36"/>
      <c r="E36" s="119"/>
    </row>
    <row r="37" spans="1:9">
      <c r="A37" t="s">
        <v>63</v>
      </c>
      <c r="D37"/>
      <c r="E37" s="119"/>
    </row>
    <row r="38" spans="1:9">
      <c r="A38" t="s">
        <v>64</v>
      </c>
      <c r="D38"/>
      <c r="E38" s="119"/>
    </row>
    <row r="39" spans="1:9" ht="14.25" customHeight="1">
      <c r="A39" s="49"/>
      <c r="B39" s="49"/>
      <c r="C39" s="49"/>
      <c r="D39" s="50"/>
      <c r="E39" s="90"/>
    </row>
    <row r="40" spans="1:9">
      <c r="A40" s="444" t="s">
        <v>67</v>
      </c>
      <c r="B40" s="445"/>
      <c r="C40" s="445"/>
      <c r="D40" s="445"/>
      <c r="E40" s="445"/>
      <c r="F40" s="445"/>
      <c r="G40" s="445"/>
      <c r="H40" s="445"/>
      <c r="I40" s="445"/>
    </row>
    <row r="41" spans="1:9">
      <c r="A41" t="s">
        <v>68</v>
      </c>
      <c r="D41"/>
      <c r="E41" s="119"/>
    </row>
    <row r="42" spans="1:9">
      <c r="A42" t="s">
        <v>65</v>
      </c>
      <c r="D42"/>
      <c r="E42" s="119"/>
    </row>
    <row r="43" spans="1:9">
      <c r="A43" t="s">
        <v>66</v>
      </c>
      <c r="D43"/>
      <c r="E43" s="119"/>
    </row>
    <row r="44" spans="1:9">
      <c r="A44" s="75" t="s">
        <v>69</v>
      </c>
      <c r="B44" s="75"/>
      <c r="C44" s="75"/>
      <c r="D44" s="75"/>
      <c r="E44" s="119"/>
    </row>
    <row r="45" spans="1:9">
      <c r="A45" t="s">
        <v>93</v>
      </c>
      <c r="D45"/>
      <c r="E45" s="119"/>
    </row>
    <row r="46" spans="1:9">
      <c r="A46" t="s">
        <v>94</v>
      </c>
      <c r="D46"/>
      <c r="E46" s="119"/>
    </row>
    <row r="47" spans="1:9" ht="14.25" customHeight="1">
      <c r="A47" s="49"/>
      <c r="B47" s="49"/>
      <c r="C47" s="49"/>
      <c r="D47" s="50"/>
      <c r="E47" s="90"/>
    </row>
    <row r="48" spans="1:9">
      <c r="A48" s="49"/>
      <c r="B48" s="49"/>
      <c r="C48" s="49"/>
      <c r="D48" s="50"/>
      <c r="E48" s="90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J115"/>
  <sheetViews>
    <sheetView workbookViewId="0">
      <selection sqref="A1:G1"/>
    </sheetView>
  </sheetViews>
  <sheetFormatPr defaultRowHeight="12.75"/>
  <cols>
    <col min="1" max="1" width="10" style="261" customWidth="1"/>
    <col min="2" max="2" width="9.140625" style="258"/>
    <col min="3" max="3" width="46.140625" style="258" customWidth="1"/>
    <col min="4" max="6" width="8" style="260" customWidth="1"/>
    <col min="7" max="7" width="12.140625" style="259" bestFit="1" customWidth="1"/>
    <col min="8" max="8" width="9.140625" style="258"/>
    <col min="9" max="9" width="10.85546875" style="258" customWidth="1"/>
    <col min="10" max="16384" width="9.140625" style="258"/>
  </cols>
  <sheetData>
    <row r="1" spans="1:7" ht="55.5" customHeight="1">
      <c r="A1" s="570" t="s">
        <v>169</v>
      </c>
      <c r="B1" s="570"/>
      <c r="C1" s="570"/>
      <c r="D1" s="570"/>
      <c r="E1" s="570"/>
      <c r="F1" s="570"/>
      <c r="G1" s="570"/>
    </row>
    <row r="2" spans="1:7">
      <c r="A2" s="571" t="s">
        <v>2</v>
      </c>
      <c r="B2" s="571"/>
      <c r="C2" s="364">
        <f>C3+C4</f>
        <v>2646.4</v>
      </c>
      <c r="D2" s="360"/>
      <c r="E2" s="360"/>
      <c r="F2" s="360"/>
    </row>
    <row r="3" spans="1:7">
      <c r="A3" s="572" t="s">
        <v>3</v>
      </c>
      <c r="B3" s="572"/>
      <c r="C3" s="363">
        <v>2646.4</v>
      </c>
      <c r="D3" s="360"/>
      <c r="E3" s="360"/>
      <c r="F3" s="360"/>
      <c r="G3" s="359"/>
    </row>
    <row r="4" spans="1:7">
      <c r="A4" s="572" t="s">
        <v>4</v>
      </c>
      <c r="B4" s="572"/>
      <c r="C4" s="363">
        <v>0</v>
      </c>
      <c r="D4" s="360"/>
      <c r="E4" s="360"/>
      <c r="F4" s="360"/>
      <c r="G4" s="359"/>
    </row>
    <row r="5" spans="1:7">
      <c r="A5" s="362"/>
      <c r="B5" s="366"/>
      <c r="C5" s="361"/>
      <c r="D5" s="360"/>
      <c r="E5" s="360"/>
      <c r="F5" s="360"/>
      <c r="G5" s="359"/>
    </row>
    <row r="6" spans="1:7">
      <c r="A6" s="532" t="s">
        <v>5</v>
      </c>
      <c r="B6" s="573"/>
      <c r="C6" s="574"/>
      <c r="D6" s="578" t="s">
        <v>6</v>
      </c>
      <c r="E6" s="367"/>
      <c r="F6" s="580" t="s">
        <v>168</v>
      </c>
      <c r="G6" s="538">
        <f>G11+G16+G17+G18+G19</f>
        <v>389655</v>
      </c>
    </row>
    <row r="7" spans="1:7">
      <c r="A7" s="575"/>
      <c r="B7" s="576"/>
      <c r="C7" s="577"/>
      <c r="D7" s="579"/>
      <c r="E7" s="368"/>
      <c r="F7" s="581"/>
      <c r="G7" s="538"/>
    </row>
    <row r="8" spans="1:7">
      <c r="A8" s="568" t="s">
        <v>167</v>
      </c>
      <c r="B8" s="568"/>
      <c r="C8" s="568"/>
      <c r="D8" s="568"/>
      <c r="E8" s="568"/>
      <c r="F8" s="568"/>
      <c r="G8" s="568"/>
    </row>
    <row r="9" spans="1:7" s="349" customFormat="1" ht="38.25" customHeight="1">
      <c r="A9" s="543" t="s">
        <v>95</v>
      </c>
      <c r="B9" s="543"/>
      <c r="C9" s="543"/>
      <c r="D9" s="351"/>
      <c r="E9" s="351"/>
      <c r="F9" s="351"/>
      <c r="G9" s="350">
        <v>261358</v>
      </c>
    </row>
    <row r="10" spans="1:7" s="346" customFormat="1" ht="27" customHeight="1">
      <c r="A10" s="555" t="s">
        <v>9</v>
      </c>
      <c r="B10" s="556"/>
      <c r="C10" s="556"/>
      <c r="D10" s="358"/>
      <c r="E10" s="358"/>
      <c r="F10" s="358"/>
      <c r="G10" s="347">
        <v>0</v>
      </c>
    </row>
    <row r="11" spans="1:7" ht="12.75" customHeight="1">
      <c r="A11" s="545" t="s">
        <v>10</v>
      </c>
      <c r="B11" s="545"/>
      <c r="C11" s="545"/>
      <c r="D11" s="281"/>
      <c r="E11" s="281"/>
      <c r="F11" s="281"/>
      <c r="G11" s="280">
        <f>G9+G10</f>
        <v>261358</v>
      </c>
    </row>
    <row r="12" spans="1:7">
      <c r="A12" s="569" t="s">
        <v>35</v>
      </c>
      <c r="B12" s="569"/>
      <c r="C12" s="569"/>
      <c r="D12" s="569"/>
      <c r="E12" s="569"/>
      <c r="F12" s="569"/>
      <c r="G12" s="569"/>
    </row>
    <row r="13" spans="1:7" s="349" customFormat="1" ht="25.5" customHeight="1">
      <c r="A13" s="543" t="s">
        <v>12</v>
      </c>
      <c r="B13" s="543"/>
      <c r="C13" s="543"/>
      <c r="D13" s="351"/>
      <c r="E13" s="351"/>
      <c r="F13" s="351"/>
      <c r="G13" s="350">
        <v>128297</v>
      </c>
    </row>
    <row r="14" spans="1:7" s="346" customFormat="1" ht="27" customHeight="1">
      <c r="A14" s="555" t="s">
        <v>13</v>
      </c>
      <c r="B14" s="556"/>
      <c r="C14" s="556"/>
      <c r="D14" s="358"/>
      <c r="E14" s="358"/>
      <c r="F14" s="358"/>
      <c r="G14" s="347">
        <v>0</v>
      </c>
    </row>
    <row r="15" spans="1:7" s="346" customFormat="1">
      <c r="A15" s="560" t="s">
        <v>166</v>
      </c>
      <c r="B15" s="561"/>
      <c r="C15" s="561"/>
      <c r="D15" s="358"/>
      <c r="E15" s="358"/>
      <c r="F15" s="358"/>
      <c r="G15" s="357">
        <v>0</v>
      </c>
    </row>
    <row r="16" spans="1:7" ht="12.75" customHeight="1">
      <c r="A16" s="545" t="s">
        <v>14</v>
      </c>
      <c r="B16" s="545"/>
      <c r="C16" s="545"/>
      <c r="D16" s="281"/>
      <c r="E16" s="281"/>
      <c r="F16" s="281"/>
      <c r="G16" s="280">
        <f>G13+G14+G15</f>
        <v>128297</v>
      </c>
    </row>
    <row r="17" spans="1:7" s="312" customFormat="1">
      <c r="A17" s="546" t="s">
        <v>82</v>
      </c>
      <c r="B17" s="547"/>
      <c r="C17" s="548"/>
      <c r="D17" s="295"/>
      <c r="E17" s="295"/>
      <c r="F17" s="295"/>
      <c r="G17" s="294">
        <v>0</v>
      </c>
    </row>
    <row r="18" spans="1:7" s="307" customFormat="1" ht="12.75" customHeight="1">
      <c r="A18" s="562" t="s">
        <v>71</v>
      </c>
      <c r="B18" s="563"/>
      <c r="C18" s="564"/>
      <c r="D18" s="356"/>
      <c r="E18" s="356"/>
      <c r="F18" s="356"/>
      <c r="G18" s="290">
        <v>0</v>
      </c>
    </row>
    <row r="19" spans="1:7" s="302" customFormat="1" ht="12.75" customHeight="1">
      <c r="A19" s="565" t="s">
        <v>70</v>
      </c>
      <c r="B19" s="566"/>
      <c r="C19" s="567"/>
      <c r="D19" s="345"/>
      <c r="E19" s="345"/>
      <c r="F19" s="345"/>
      <c r="G19" s="287">
        <v>0</v>
      </c>
    </row>
    <row r="20" spans="1:7" s="342" customFormat="1" ht="23.25" customHeight="1">
      <c r="A20" s="557" t="s">
        <v>165</v>
      </c>
      <c r="B20" s="558"/>
      <c r="C20" s="559"/>
      <c r="D20" s="355"/>
      <c r="E20" s="355"/>
      <c r="F20" s="355"/>
      <c r="G20" s="354">
        <f>SUM(G21:G25)</f>
        <v>2048433</v>
      </c>
    </row>
    <row r="21" spans="1:7" s="302" customFormat="1" ht="12.75" customHeight="1">
      <c r="A21" s="529" t="s">
        <v>105</v>
      </c>
      <c r="B21" s="530"/>
      <c r="C21" s="531"/>
      <c r="D21" s="341"/>
      <c r="E21" s="341"/>
      <c r="F21" s="341"/>
      <c r="G21" s="340">
        <v>1220706</v>
      </c>
    </row>
    <row r="22" spans="1:7" s="302" customFormat="1" ht="12.75" customHeight="1">
      <c r="A22" s="529" t="s">
        <v>106</v>
      </c>
      <c r="B22" s="530"/>
      <c r="C22" s="531"/>
      <c r="D22" s="341"/>
      <c r="E22" s="341"/>
      <c r="F22" s="341"/>
      <c r="G22" s="340">
        <v>567754</v>
      </c>
    </row>
    <row r="23" spans="1:7" s="302" customFormat="1" ht="12.75" customHeight="1">
      <c r="A23" s="529" t="s">
        <v>107</v>
      </c>
      <c r="B23" s="530"/>
      <c r="C23" s="531"/>
      <c r="D23" s="341"/>
      <c r="E23" s="341"/>
      <c r="F23" s="341"/>
      <c r="G23" s="340">
        <v>92108</v>
      </c>
    </row>
    <row r="24" spans="1:7" s="302" customFormat="1" ht="12.75" customHeight="1">
      <c r="A24" s="529" t="s">
        <v>108</v>
      </c>
      <c r="B24" s="530"/>
      <c r="C24" s="531"/>
      <c r="D24" s="341"/>
      <c r="E24" s="341"/>
      <c r="F24" s="341"/>
      <c r="G24" s="340">
        <v>167865</v>
      </c>
    </row>
    <row r="25" spans="1:7" s="302" customFormat="1" ht="12.75" customHeight="1">
      <c r="A25" s="529" t="s">
        <v>109</v>
      </c>
      <c r="B25" s="530"/>
      <c r="C25" s="531"/>
      <c r="D25" s="341"/>
      <c r="E25" s="341"/>
      <c r="F25" s="341"/>
      <c r="G25" s="340"/>
    </row>
    <row r="26" spans="1:7">
      <c r="A26" s="353"/>
    </row>
    <row r="27" spans="1:7">
      <c r="A27" s="532" t="s">
        <v>44</v>
      </c>
      <c r="B27" s="533"/>
      <c r="C27" s="534"/>
      <c r="D27" s="369"/>
      <c r="E27" s="369"/>
      <c r="F27" s="369"/>
      <c r="G27" s="552">
        <f>G32+G36+G37+G38+G39</f>
        <v>350585</v>
      </c>
    </row>
    <row r="28" spans="1:7">
      <c r="A28" s="535"/>
      <c r="B28" s="536"/>
      <c r="C28" s="537"/>
      <c r="D28" s="370"/>
      <c r="E28" s="370"/>
      <c r="F28" s="370"/>
      <c r="G28" s="553"/>
    </row>
    <row r="29" spans="1:7">
      <c r="A29" s="514" t="s">
        <v>16</v>
      </c>
      <c r="B29" s="514"/>
      <c r="C29" s="514"/>
      <c r="D29" s="514"/>
      <c r="E29" s="514"/>
      <c r="F29" s="514"/>
      <c r="G29" s="514"/>
    </row>
    <row r="30" spans="1:7" s="349" customFormat="1" ht="20.25" customHeight="1">
      <c r="A30" s="554" t="s">
        <v>45</v>
      </c>
      <c r="B30" s="554"/>
      <c r="C30" s="554"/>
      <c r="D30" s="351"/>
      <c r="E30" s="351"/>
      <c r="F30" s="351"/>
      <c r="G30" s="350">
        <v>235175</v>
      </c>
    </row>
    <row r="31" spans="1:7" ht="24.75" customHeight="1">
      <c r="A31" s="555" t="s">
        <v>46</v>
      </c>
      <c r="B31" s="556"/>
      <c r="C31" s="556"/>
      <c r="D31" s="352"/>
      <c r="E31" s="352"/>
      <c r="F31" s="352"/>
      <c r="G31" s="322">
        <f>G10</f>
        <v>0</v>
      </c>
    </row>
    <row r="32" spans="1:7" ht="12.75" customHeight="1">
      <c r="A32" s="545" t="s">
        <v>47</v>
      </c>
      <c r="B32" s="545"/>
      <c r="C32" s="545"/>
      <c r="D32" s="281"/>
      <c r="E32" s="281"/>
      <c r="F32" s="281"/>
      <c r="G32" s="280">
        <f>G30+G31</f>
        <v>235175</v>
      </c>
    </row>
    <row r="33" spans="1:7">
      <c r="A33" s="514" t="s">
        <v>35</v>
      </c>
      <c r="B33" s="514"/>
      <c r="C33" s="514"/>
      <c r="D33" s="514"/>
      <c r="E33" s="514"/>
      <c r="F33" s="514"/>
      <c r="G33" s="514"/>
    </row>
    <row r="34" spans="1:7" s="349" customFormat="1" ht="23.25" customHeight="1">
      <c r="A34" s="543" t="s">
        <v>48</v>
      </c>
      <c r="B34" s="543"/>
      <c r="C34" s="543"/>
      <c r="D34" s="351"/>
      <c r="E34" s="351"/>
      <c r="F34" s="351"/>
      <c r="G34" s="350">
        <v>115410</v>
      </c>
    </row>
    <row r="35" spans="1:7" s="346" customFormat="1">
      <c r="A35" s="544" t="s">
        <v>49</v>
      </c>
      <c r="B35" s="544"/>
      <c r="C35" s="544"/>
      <c r="D35" s="348"/>
      <c r="E35" s="348"/>
      <c r="F35" s="348"/>
      <c r="G35" s="347">
        <f>G14</f>
        <v>0</v>
      </c>
    </row>
    <row r="36" spans="1:7" ht="12.75" customHeight="1">
      <c r="A36" s="545" t="s">
        <v>50</v>
      </c>
      <c r="B36" s="545"/>
      <c r="C36" s="545"/>
      <c r="D36" s="281"/>
      <c r="E36" s="281"/>
      <c r="F36" s="281"/>
      <c r="G36" s="280">
        <f>G34+G35</f>
        <v>115410</v>
      </c>
    </row>
    <row r="37" spans="1:7" s="312" customFormat="1" ht="12.75" customHeight="1">
      <c r="A37" s="546" t="s">
        <v>83</v>
      </c>
      <c r="B37" s="547"/>
      <c r="C37" s="548"/>
      <c r="D37" s="295"/>
      <c r="E37" s="295"/>
      <c r="F37" s="295"/>
      <c r="G37" s="294">
        <v>0</v>
      </c>
    </row>
    <row r="38" spans="1:7" ht="12.75" customHeight="1">
      <c r="A38" s="549" t="s">
        <v>73</v>
      </c>
      <c r="B38" s="550"/>
      <c r="C38" s="551"/>
      <c r="D38" s="281"/>
      <c r="E38" s="281"/>
      <c r="F38" s="281"/>
      <c r="G38" s="290">
        <v>0</v>
      </c>
    </row>
    <row r="39" spans="1:7" s="302" customFormat="1" ht="12.75" customHeight="1">
      <c r="A39" s="539" t="s">
        <v>72</v>
      </c>
      <c r="B39" s="540"/>
      <c r="C39" s="541"/>
      <c r="D39" s="345"/>
      <c r="E39" s="345"/>
      <c r="F39" s="345"/>
      <c r="G39" s="287">
        <v>0</v>
      </c>
    </row>
    <row r="40" spans="1:7" s="342" customFormat="1" ht="24.75" customHeight="1">
      <c r="A40" s="542" t="s">
        <v>164</v>
      </c>
      <c r="B40" s="542"/>
      <c r="C40" s="542"/>
      <c r="D40" s="344"/>
      <c r="E40" s="344"/>
      <c r="F40" s="344"/>
      <c r="G40" s="343">
        <f>SUM(G41:G45)</f>
        <v>1645831</v>
      </c>
    </row>
    <row r="41" spans="1:7" s="302" customFormat="1" ht="12.75" customHeight="1">
      <c r="A41" s="529" t="s">
        <v>126</v>
      </c>
      <c r="B41" s="530"/>
      <c r="C41" s="531"/>
      <c r="D41" s="341"/>
      <c r="E41" s="341"/>
      <c r="F41" s="341"/>
      <c r="G41" s="340">
        <v>914441</v>
      </c>
    </row>
    <row r="42" spans="1:7" s="302" customFormat="1" ht="12.75" customHeight="1">
      <c r="A42" s="529" t="s">
        <v>127</v>
      </c>
      <c r="B42" s="530"/>
      <c r="C42" s="531"/>
      <c r="D42" s="341"/>
      <c r="E42" s="341"/>
      <c r="F42" s="341"/>
      <c r="G42" s="340">
        <v>485668</v>
      </c>
    </row>
    <row r="43" spans="1:7" s="302" customFormat="1" ht="12.75" customHeight="1">
      <c r="A43" s="529" t="s">
        <v>128</v>
      </c>
      <c r="B43" s="530"/>
      <c r="C43" s="531"/>
      <c r="D43" s="341"/>
      <c r="E43" s="341"/>
      <c r="F43" s="341"/>
      <c r="G43" s="340">
        <v>87972</v>
      </c>
    </row>
    <row r="44" spans="1:7" s="302" customFormat="1" ht="12.75" customHeight="1">
      <c r="A44" s="529" t="s">
        <v>129</v>
      </c>
      <c r="B44" s="530"/>
      <c r="C44" s="531"/>
      <c r="D44" s="341"/>
      <c r="E44" s="341"/>
      <c r="F44" s="341"/>
      <c r="G44" s="340">
        <v>157750</v>
      </c>
    </row>
    <row r="45" spans="1:7" s="302" customFormat="1" ht="12.75" customHeight="1">
      <c r="A45" s="529" t="s">
        <v>132</v>
      </c>
      <c r="B45" s="530"/>
      <c r="C45" s="531"/>
      <c r="D45" s="341"/>
      <c r="E45" s="341"/>
      <c r="F45" s="341"/>
      <c r="G45" s="340"/>
    </row>
    <row r="46" spans="1:7">
      <c r="A46" s="517" t="s">
        <v>51</v>
      </c>
      <c r="B46" s="517"/>
      <c r="C46" s="517"/>
      <c r="D46" s="321"/>
      <c r="E46" s="321"/>
      <c r="F46" s="321"/>
      <c r="G46" s="371">
        <f>(G27+G40)/(G6+G20)</f>
        <v>0.81884493094588873</v>
      </c>
    </row>
    <row r="47" spans="1:7" s="335" customFormat="1">
      <c r="A47" s="339"/>
      <c r="B47" s="338"/>
      <c r="C47" s="338"/>
      <c r="D47" s="337"/>
      <c r="E47" s="337"/>
      <c r="F47" s="337"/>
      <c r="G47" s="336"/>
    </row>
    <row r="48" spans="1:7" s="301" customFormat="1">
      <c r="A48" s="532" t="s">
        <v>15</v>
      </c>
      <c r="B48" s="533"/>
      <c r="C48" s="534"/>
      <c r="D48" s="369"/>
      <c r="E48" s="369"/>
      <c r="F48" s="369"/>
      <c r="G48" s="538">
        <f>G69+G74+G81+G85+G89</f>
        <v>631345.26440677966</v>
      </c>
    </row>
    <row r="49" spans="1:9" s="301" customFormat="1">
      <c r="A49" s="535"/>
      <c r="B49" s="536"/>
      <c r="C49" s="537"/>
      <c r="D49" s="370"/>
      <c r="E49" s="370"/>
      <c r="F49" s="370"/>
      <c r="G49" s="538"/>
    </row>
    <row r="50" spans="1:9" s="301" customFormat="1">
      <c r="A50" s="514" t="s">
        <v>16</v>
      </c>
      <c r="B50" s="514"/>
      <c r="C50" s="514"/>
      <c r="D50" s="514"/>
      <c r="E50" s="514"/>
      <c r="F50" s="514"/>
      <c r="G50" s="514"/>
    </row>
    <row r="51" spans="1:9" s="301" customFormat="1" ht="24.75" customHeight="1">
      <c r="A51" s="527" t="s">
        <v>17</v>
      </c>
      <c r="B51" s="527"/>
      <c r="C51" s="527"/>
      <c r="D51" s="334">
        <f>D52+D53+D54+D55+D56+D57+D58+D62+D68</f>
        <v>7.5823999999999998</v>
      </c>
      <c r="E51" s="334">
        <f>E52+E53+E54+E55+E56+E57+E58+E62+E68</f>
        <v>8.6475199999999983</v>
      </c>
      <c r="F51" s="334">
        <f>F52+F53+F54+F55+F56+F57+F58+F62+F68</f>
        <v>0.43</v>
      </c>
      <c r="G51" s="365"/>
      <c r="I51" s="333"/>
    </row>
    <row r="52" spans="1:9" s="326" customFormat="1">
      <c r="A52" s="521" t="s">
        <v>18</v>
      </c>
      <c r="B52" s="522"/>
      <c r="C52" s="523"/>
      <c r="D52" s="329">
        <v>0.28999999999999998</v>
      </c>
      <c r="E52" s="329">
        <f t="shared" ref="E52:E58" si="0">D52*1.15</f>
        <v>0.33349999999999996</v>
      </c>
      <c r="F52" s="329"/>
      <c r="G52" s="322">
        <v>9845</v>
      </c>
    </row>
    <row r="53" spans="1:9" s="326" customFormat="1">
      <c r="A53" s="521" t="s">
        <v>19</v>
      </c>
      <c r="B53" s="522"/>
      <c r="C53" s="523"/>
      <c r="D53" s="329">
        <v>0.78</v>
      </c>
      <c r="E53" s="329">
        <f t="shared" si="0"/>
        <v>0.89699999999999991</v>
      </c>
      <c r="F53" s="329"/>
      <c r="G53" s="322">
        <v>70182</v>
      </c>
    </row>
    <row r="54" spans="1:9" s="326" customFormat="1">
      <c r="A54" s="521" t="s">
        <v>20</v>
      </c>
      <c r="B54" s="522"/>
      <c r="C54" s="523"/>
      <c r="D54" s="329">
        <v>0</v>
      </c>
      <c r="E54" s="329">
        <f t="shared" si="0"/>
        <v>0</v>
      </c>
      <c r="F54" s="329"/>
      <c r="G54" s="325">
        <f>F54*C2*12</f>
        <v>0</v>
      </c>
    </row>
    <row r="55" spans="1:9" s="326" customFormat="1">
      <c r="A55" s="521" t="s">
        <v>21</v>
      </c>
      <c r="B55" s="522"/>
      <c r="C55" s="523"/>
      <c r="D55" s="329">
        <v>0.08</v>
      </c>
      <c r="E55" s="329">
        <f t="shared" si="0"/>
        <v>9.1999999999999998E-2</v>
      </c>
      <c r="F55" s="329"/>
      <c r="G55" s="322">
        <v>4764</v>
      </c>
    </row>
    <row r="56" spans="1:9" s="326" customFormat="1">
      <c r="A56" s="521" t="s">
        <v>22</v>
      </c>
      <c r="B56" s="522"/>
      <c r="C56" s="523"/>
      <c r="D56" s="329">
        <v>1.1399999999999999</v>
      </c>
      <c r="E56" s="329">
        <f t="shared" si="0"/>
        <v>1.3109999999999997</v>
      </c>
      <c r="F56" s="329"/>
      <c r="G56" s="322">
        <v>22230</v>
      </c>
    </row>
    <row r="57" spans="1:9" s="326" customFormat="1">
      <c r="A57" s="521" t="s">
        <v>96</v>
      </c>
      <c r="B57" s="522"/>
      <c r="C57" s="523"/>
      <c r="D57" s="329">
        <v>2.91</v>
      </c>
      <c r="E57" s="329">
        <f t="shared" si="0"/>
        <v>3.3464999999999998</v>
      </c>
      <c r="F57" s="329"/>
      <c r="G57" s="322">
        <v>50811</v>
      </c>
      <c r="I57" s="332">
        <f>(I92-G92)*-1</f>
        <v>-1</v>
      </c>
    </row>
    <row r="58" spans="1:9" s="326" customFormat="1">
      <c r="A58" s="521" t="s">
        <v>163</v>
      </c>
      <c r="B58" s="522"/>
      <c r="C58" s="523"/>
      <c r="D58" s="329">
        <v>1.1399999999999999</v>
      </c>
      <c r="E58" s="329">
        <f t="shared" si="0"/>
        <v>1.3109999999999997</v>
      </c>
      <c r="F58" s="329"/>
      <c r="G58" s="322">
        <f>F58*C2*12</f>
        <v>0</v>
      </c>
    </row>
    <row r="59" spans="1:9" s="326" customFormat="1">
      <c r="A59" s="521" t="s">
        <v>24</v>
      </c>
      <c r="B59" s="522"/>
      <c r="C59" s="523"/>
      <c r="D59" s="329"/>
      <c r="E59" s="329"/>
      <c r="F59" s="329"/>
      <c r="G59" s="322"/>
      <c r="I59" s="331" t="s">
        <v>157</v>
      </c>
    </row>
    <row r="60" spans="1:9" s="326" customFormat="1" ht="25.5" customHeight="1">
      <c r="A60" s="527" t="s">
        <v>25</v>
      </c>
      <c r="B60" s="527"/>
      <c r="C60" s="527"/>
      <c r="D60" s="330"/>
      <c r="E60" s="330"/>
      <c r="F60" s="330"/>
      <c r="G60" s="365"/>
    </row>
    <row r="61" spans="1:9" s="301" customFormat="1" ht="24.75" customHeight="1">
      <c r="A61" s="516" t="s">
        <v>27</v>
      </c>
      <c r="B61" s="516"/>
      <c r="C61" s="516"/>
      <c r="D61" s="325">
        <f>((0.24*6)+(0.25*6))/12</f>
        <v>0.245</v>
      </c>
      <c r="E61" s="329"/>
      <c r="F61" s="329">
        <f>D61</f>
        <v>0.245</v>
      </c>
      <c r="G61" s="322">
        <v>14291</v>
      </c>
    </row>
    <row r="62" spans="1:9" s="301" customFormat="1">
      <c r="A62" s="528" t="s">
        <v>162</v>
      </c>
      <c r="B62" s="528"/>
      <c r="C62" s="528"/>
      <c r="D62" s="325">
        <v>0.43</v>
      </c>
      <c r="E62" s="325">
        <v>0.43</v>
      </c>
      <c r="F62" s="325">
        <f>D62</f>
        <v>0.43</v>
      </c>
      <c r="G62" s="322">
        <v>16831</v>
      </c>
    </row>
    <row r="63" spans="1:9" s="301" customFormat="1">
      <c r="A63" s="521" t="s">
        <v>31</v>
      </c>
      <c r="B63" s="522"/>
      <c r="C63" s="523"/>
      <c r="D63" s="329">
        <f>((1.27*6)+(1.4*6))/12</f>
        <v>1.335</v>
      </c>
      <c r="E63" s="329"/>
      <c r="F63" s="329">
        <f>D63</f>
        <v>1.335</v>
      </c>
      <c r="G63" s="322">
        <v>44459</v>
      </c>
    </row>
    <row r="64" spans="1:9" s="301" customFormat="1">
      <c r="A64" s="521" t="s">
        <v>161</v>
      </c>
      <c r="B64" s="522"/>
      <c r="C64" s="523"/>
      <c r="D64" s="328">
        <v>0.27</v>
      </c>
      <c r="E64" s="328"/>
      <c r="F64" s="328"/>
      <c r="G64" s="322">
        <f>F64*C2*12</f>
        <v>0</v>
      </c>
    </row>
    <row r="65" spans="1:9" s="326" customFormat="1" ht="48.75" customHeight="1">
      <c r="A65" s="524" t="s">
        <v>160</v>
      </c>
      <c r="B65" s="525"/>
      <c r="C65" s="526"/>
      <c r="D65" s="327">
        <v>0.21</v>
      </c>
      <c r="E65" s="327"/>
      <c r="F65" s="327"/>
      <c r="G65" s="322">
        <f>F65*C2*12</f>
        <v>0</v>
      </c>
    </row>
    <row r="66" spans="1:9" s="301" customFormat="1">
      <c r="A66" s="517" t="s">
        <v>101</v>
      </c>
      <c r="B66" s="517"/>
      <c r="C66" s="517"/>
      <c r="D66" s="321"/>
      <c r="E66" s="321"/>
      <c r="F66" s="321"/>
      <c r="G66" s="324">
        <f>SUM(G52:G65)</f>
        <v>233413</v>
      </c>
    </row>
    <row r="67" spans="1:9" s="301" customFormat="1">
      <c r="A67" s="516" t="s">
        <v>32</v>
      </c>
      <c r="B67" s="516"/>
      <c r="C67" s="516"/>
      <c r="D67" s="325"/>
      <c r="E67" s="325"/>
      <c r="F67" s="325"/>
      <c r="G67" s="322">
        <v>4764</v>
      </c>
    </row>
    <row r="68" spans="1:9" s="301" customFormat="1">
      <c r="A68" s="516" t="s">
        <v>33</v>
      </c>
      <c r="B68" s="516"/>
      <c r="C68" s="516"/>
      <c r="D68" s="325">
        <f>(D52+D53+D54+D55+D56+D57+D58+D62)*0.12</f>
        <v>0.8123999999999999</v>
      </c>
      <c r="E68" s="325">
        <f>(E52+E53+E54+E55+E56+E57+E58+E62)*0.12</f>
        <v>0.9265199999999999</v>
      </c>
      <c r="F68" s="325"/>
      <c r="G68" s="322">
        <v>23182</v>
      </c>
    </row>
    <row r="69" spans="1:9" s="274" customFormat="1">
      <c r="A69" s="517" t="s">
        <v>102</v>
      </c>
      <c r="B69" s="517"/>
      <c r="C69" s="517"/>
      <c r="D69" s="321"/>
      <c r="E69" s="321"/>
      <c r="F69" s="321"/>
      <c r="G69" s="324">
        <f>G66+G67+G68</f>
        <v>261359</v>
      </c>
    </row>
    <row r="70" spans="1:9">
      <c r="A70" s="514" t="s">
        <v>35</v>
      </c>
      <c r="B70" s="514"/>
      <c r="C70" s="514"/>
      <c r="D70" s="514"/>
      <c r="E70" s="514"/>
      <c r="F70" s="514"/>
      <c r="G70" s="514"/>
    </row>
    <row r="71" spans="1:9" ht="14.25" customHeight="1">
      <c r="A71" s="515" t="s">
        <v>159</v>
      </c>
      <c r="B71" s="515"/>
      <c r="C71" s="515"/>
      <c r="D71" s="323">
        <v>4.03</v>
      </c>
      <c r="E71" s="323">
        <v>4.6399999999999997</v>
      </c>
      <c r="F71" s="323"/>
      <c r="G71" s="322">
        <v>298301</v>
      </c>
    </row>
    <row r="72" spans="1:9">
      <c r="A72" s="516" t="s">
        <v>32</v>
      </c>
      <c r="B72" s="516"/>
      <c r="C72" s="516"/>
      <c r="D72" s="323"/>
      <c r="E72" s="323"/>
      <c r="F72" s="323"/>
      <c r="G72" s="322">
        <v>2223</v>
      </c>
    </row>
    <row r="73" spans="1:9">
      <c r="A73" s="516" t="s">
        <v>33</v>
      </c>
      <c r="B73" s="516"/>
      <c r="C73" s="516"/>
      <c r="D73" s="323"/>
      <c r="E73" s="323"/>
      <c r="F73" s="323"/>
      <c r="G73" s="322">
        <v>11432</v>
      </c>
    </row>
    <row r="74" spans="1:9">
      <c r="A74" s="517" t="s">
        <v>38</v>
      </c>
      <c r="B74" s="517"/>
      <c r="C74" s="517"/>
      <c r="D74" s="321"/>
      <c r="E74" s="321"/>
      <c r="F74" s="321"/>
      <c r="G74" s="365">
        <f>SUM(G71:G73)</f>
        <v>311956</v>
      </c>
    </row>
    <row r="75" spans="1:9" s="312" customFormat="1" ht="14.25" customHeight="1">
      <c r="A75" s="518" t="s">
        <v>84</v>
      </c>
      <c r="B75" s="519"/>
      <c r="C75" s="519"/>
      <c r="D75" s="519"/>
      <c r="E75" s="519"/>
      <c r="F75" s="519"/>
      <c r="G75" s="520"/>
    </row>
    <row r="76" spans="1:9" s="312" customFormat="1" ht="51" customHeight="1">
      <c r="A76" s="506" t="s">
        <v>158</v>
      </c>
      <c r="B76" s="507"/>
      <c r="C76" s="508"/>
      <c r="D76" s="319"/>
      <c r="E76" s="319"/>
      <c r="F76" s="319"/>
      <c r="G76" s="320">
        <v>54000</v>
      </c>
    </row>
    <row r="77" spans="1:9" s="312" customFormat="1" ht="12.75" customHeight="1">
      <c r="A77" s="509" t="s">
        <v>103</v>
      </c>
      <c r="B77" s="510"/>
      <c r="C77" s="511"/>
      <c r="D77" s="319"/>
      <c r="E77" s="319"/>
      <c r="F77" s="319"/>
      <c r="G77" s="318">
        <v>0</v>
      </c>
    </row>
    <row r="78" spans="1:9" s="312" customFormat="1" ht="12.75" customHeight="1">
      <c r="A78" s="506" t="s">
        <v>133</v>
      </c>
      <c r="B78" s="507"/>
      <c r="C78" s="508"/>
      <c r="D78" s="319"/>
      <c r="E78" s="319"/>
      <c r="F78" s="319"/>
      <c r="G78" s="318">
        <v>0</v>
      </c>
      <c r="I78" s="312" t="s">
        <v>157</v>
      </c>
    </row>
    <row r="79" spans="1:9" s="312" customFormat="1" ht="12.75" customHeight="1">
      <c r="A79" s="512" t="s">
        <v>37</v>
      </c>
      <c r="B79" s="512"/>
      <c r="C79" s="512"/>
      <c r="D79" s="316"/>
      <c r="E79" s="316"/>
      <c r="F79" s="316"/>
      <c r="G79" s="317">
        <f>G17*0.12</f>
        <v>0</v>
      </c>
    </row>
    <row r="80" spans="1:9" s="312" customFormat="1" ht="12.75" customHeight="1">
      <c r="A80" s="512" t="s">
        <v>87</v>
      </c>
      <c r="B80" s="512"/>
      <c r="C80" s="512"/>
      <c r="D80" s="316"/>
      <c r="E80" s="316"/>
      <c r="F80" s="316"/>
      <c r="G80" s="315">
        <f>G17*0.02</f>
        <v>0</v>
      </c>
    </row>
    <row r="81" spans="1:10" s="312" customFormat="1" ht="12.75" customHeight="1">
      <c r="A81" s="513" t="s">
        <v>88</v>
      </c>
      <c r="B81" s="513"/>
      <c r="C81" s="513"/>
      <c r="D81" s="314"/>
      <c r="E81" s="314"/>
      <c r="F81" s="314"/>
      <c r="G81" s="313">
        <f>SUM(G76:G80)</f>
        <v>54000</v>
      </c>
    </row>
    <row r="82" spans="1:10" s="307" customFormat="1">
      <c r="A82" s="498" t="s">
        <v>77</v>
      </c>
      <c r="B82" s="499"/>
      <c r="C82" s="499"/>
      <c r="D82" s="499"/>
      <c r="E82" s="499"/>
      <c r="F82" s="499"/>
      <c r="G82" s="500"/>
    </row>
    <row r="83" spans="1:10" s="307" customFormat="1">
      <c r="A83" s="501" t="s">
        <v>37</v>
      </c>
      <c r="B83" s="501"/>
      <c r="C83" s="501"/>
      <c r="D83" s="311"/>
      <c r="E83" s="311"/>
      <c r="F83" s="311"/>
      <c r="G83" s="310">
        <f>G18*0.12</f>
        <v>0</v>
      </c>
    </row>
    <row r="84" spans="1:10" s="307" customFormat="1">
      <c r="A84" s="501" t="s">
        <v>75</v>
      </c>
      <c r="B84" s="501"/>
      <c r="C84" s="501"/>
      <c r="D84" s="311"/>
      <c r="E84" s="311"/>
      <c r="F84" s="311"/>
      <c r="G84" s="310">
        <f>G18-G18/1.18</f>
        <v>0</v>
      </c>
    </row>
    <row r="85" spans="1:10" s="307" customFormat="1">
      <c r="A85" s="502" t="s">
        <v>78</v>
      </c>
      <c r="B85" s="502"/>
      <c r="C85" s="502"/>
      <c r="D85" s="309"/>
      <c r="E85" s="309"/>
      <c r="F85" s="309"/>
      <c r="G85" s="308">
        <f>G83+G84</f>
        <v>0</v>
      </c>
    </row>
    <row r="86" spans="1:10" s="302" customFormat="1">
      <c r="A86" s="503" t="s">
        <v>74</v>
      </c>
      <c r="B86" s="504"/>
      <c r="C86" s="504"/>
      <c r="D86" s="504"/>
      <c r="E86" s="504"/>
      <c r="F86" s="504"/>
      <c r="G86" s="505"/>
    </row>
    <row r="87" spans="1:10" s="302" customFormat="1">
      <c r="A87" s="493" t="s">
        <v>37</v>
      </c>
      <c r="B87" s="493"/>
      <c r="C87" s="493"/>
      <c r="D87" s="306"/>
      <c r="E87" s="306"/>
      <c r="F87" s="306"/>
      <c r="G87" s="305">
        <f>G73*0.2</f>
        <v>2286.4</v>
      </c>
    </row>
    <row r="88" spans="1:10" s="302" customFormat="1">
      <c r="A88" s="493" t="s">
        <v>75</v>
      </c>
      <c r="B88" s="493"/>
      <c r="C88" s="493"/>
      <c r="D88" s="306"/>
      <c r="E88" s="306"/>
      <c r="F88" s="306"/>
      <c r="G88" s="305">
        <f>G73-G73/1.18</f>
        <v>1743.8644067796613</v>
      </c>
    </row>
    <row r="89" spans="1:10" s="302" customFormat="1">
      <c r="A89" s="494" t="s">
        <v>76</v>
      </c>
      <c r="B89" s="494"/>
      <c r="C89" s="494"/>
      <c r="D89" s="304"/>
      <c r="E89" s="304"/>
      <c r="F89" s="304"/>
      <c r="G89" s="303">
        <f>G87+G88</f>
        <v>4030.2644067796614</v>
      </c>
    </row>
    <row r="90" spans="1:10">
      <c r="B90" s="301"/>
      <c r="C90" s="301"/>
      <c r="D90" s="300"/>
      <c r="E90" s="300"/>
      <c r="F90" s="300"/>
      <c r="G90" s="299"/>
    </row>
    <row r="91" spans="1:10" ht="19.5" customHeight="1">
      <c r="A91" s="495" t="s">
        <v>156</v>
      </c>
      <c r="B91" s="496"/>
      <c r="C91" s="496"/>
      <c r="D91" s="496"/>
      <c r="E91" s="496"/>
      <c r="F91" s="496"/>
      <c r="G91" s="497"/>
    </row>
    <row r="92" spans="1:10" ht="12.75" customHeight="1">
      <c r="A92" s="487" t="s">
        <v>97</v>
      </c>
      <c r="B92" s="488"/>
      <c r="C92" s="489"/>
      <c r="D92" s="283"/>
      <c r="E92" s="283"/>
      <c r="F92" s="283"/>
      <c r="G92" s="280">
        <f>G11-G69</f>
        <v>-1</v>
      </c>
      <c r="I92" s="298">
        <f>(G65+G64)*-1</f>
        <v>0</v>
      </c>
      <c r="J92" s="297" t="s">
        <v>155</v>
      </c>
    </row>
    <row r="93" spans="1:10" ht="12.75" customHeight="1">
      <c r="A93" s="487" t="s">
        <v>98</v>
      </c>
      <c r="B93" s="488"/>
      <c r="C93" s="489"/>
      <c r="D93" s="283"/>
      <c r="E93" s="283"/>
      <c r="F93" s="283"/>
      <c r="G93" s="296">
        <f>G16-G74</f>
        <v>-183659</v>
      </c>
    </row>
    <row r="94" spans="1:10" ht="12.75" customHeight="1">
      <c r="A94" s="487" t="s">
        <v>117</v>
      </c>
      <c r="B94" s="488"/>
      <c r="C94" s="489"/>
      <c r="D94" s="283"/>
      <c r="E94" s="283"/>
      <c r="F94" s="283"/>
      <c r="G94" s="280">
        <v>35193</v>
      </c>
    </row>
    <row r="95" spans="1:10" s="292" customFormat="1" ht="25.5" customHeight="1">
      <c r="A95" s="484" t="s">
        <v>114</v>
      </c>
      <c r="B95" s="484"/>
      <c r="C95" s="484"/>
      <c r="D95" s="295"/>
      <c r="E95" s="295"/>
      <c r="F95" s="295"/>
      <c r="G95" s="294">
        <f>G17-G81</f>
        <v>-54000</v>
      </c>
      <c r="I95" s="293" t="s">
        <v>154</v>
      </c>
      <c r="J95" s="286"/>
    </row>
    <row r="96" spans="1:10" s="289" customFormat="1" ht="12.75" customHeight="1">
      <c r="A96" s="485" t="s">
        <v>115</v>
      </c>
      <c r="B96" s="485"/>
      <c r="C96" s="485"/>
      <c r="D96" s="291"/>
      <c r="E96" s="291"/>
      <c r="F96" s="291"/>
      <c r="G96" s="290">
        <f>G18-G85</f>
        <v>0</v>
      </c>
      <c r="I96" s="286"/>
      <c r="J96" s="286"/>
    </row>
    <row r="97" spans="1:10" s="285" customFormat="1" ht="12.75" customHeight="1">
      <c r="A97" s="486" t="s">
        <v>116</v>
      </c>
      <c r="B97" s="486"/>
      <c r="C97" s="486"/>
      <c r="D97" s="288"/>
      <c r="E97" s="288"/>
      <c r="F97" s="288"/>
      <c r="G97" s="287">
        <v>0</v>
      </c>
      <c r="I97" s="286"/>
      <c r="J97" s="286"/>
    </row>
    <row r="98" spans="1:10" ht="12.75" customHeight="1">
      <c r="A98" s="487" t="s">
        <v>153</v>
      </c>
      <c r="B98" s="488"/>
      <c r="C98" s="489"/>
      <c r="D98" s="283"/>
      <c r="E98" s="283"/>
      <c r="F98" s="283"/>
      <c r="G98" s="280">
        <f>G94+G93+G92+G95+G96+G97</f>
        <v>-202467</v>
      </c>
      <c r="H98" s="282"/>
    </row>
    <row r="99" spans="1:10" ht="12.75" customHeight="1">
      <c r="A99" s="490" t="s">
        <v>152</v>
      </c>
      <c r="B99" s="491"/>
      <c r="C99" s="492"/>
      <c r="D99" s="283"/>
      <c r="E99" s="283"/>
      <c r="F99" s="283"/>
      <c r="G99" s="280"/>
      <c r="H99" s="282"/>
      <c r="I99" s="284" t="s">
        <v>151</v>
      </c>
    </row>
    <row r="100" spans="1:10">
      <c r="A100" s="477" t="s">
        <v>150</v>
      </c>
      <c r="B100" s="478"/>
      <c r="C100" s="479"/>
      <c r="D100" s="283"/>
      <c r="E100" s="283"/>
      <c r="F100" s="283"/>
      <c r="G100" s="280">
        <v>0</v>
      </c>
      <c r="H100" s="282"/>
      <c r="I100" s="279" t="s">
        <v>148</v>
      </c>
    </row>
    <row r="101" spans="1:10" s="278" customFormat="1">
      <c r="A101" s="477" t="s">
        <v>149</v>
      </c>
      <c r="B101" s="478"/>
      <c r="C101" s="479"/>
      <c r="D101" s="281"/>
      <c r="E101" s="281"/>
      <c r="F101" s="281"/>
      <c r="G101" s="280">
        <v>0</v>
      </c>
      <c r="I101" s="279" t="s">
        <v>148</v>
      </c>
    </row>
    <row r="102" spans="1:10" ht="26.25" customHeight="1">
      <c r="A102" s="480" t="s">
        <v>113</v>
      </c>
      <c r="B102" s="481"/>
      <c r="C102" s="482"/>
      <c r="D102" s="277"/>
      <c r="E102" s="277"/>
      <c r="F102" s="277"/>
      <c r="G102" s="276">
        <f>G98-G101-G100</f>
        <v>-202467</v>
      </c>
      <c r="I102" s="258" t="s">
        <v>147</v>
      </c>
    </row>
    <row r="103" spans="1:10">
      <c r="G103" s="275"/>
    </row>
    <row r="104" spans="1:10">
      <c r="A104" s="269" t="s">
        <v>56</v>
      </c>
      <c r="B104" s="274"/>
      <c r="C104" s="274"/>
      <c r="D104" s="273"/>
      <c r="E104" s="273"/>
      <c r="F104" s="273"/>
      <c r="G104" s="270" t="s">
        <v>57</v>
      </c>
    </row>
    <row r="105" spans="1:10">
      <c r="A105" s="272"/>
      <c r="B105" s="272"/>
      <c r="C105" s="272"/>
      <c r="D105" s="271"/>
      <c r="E105" s="271"/>
      <c r="F105" s="271"/>
      <c r="G105" s="270"/>
    </row>
    <row r="106" spans="1:10">
      <c r="A106" s="269" t="s">
        <v>58</v>
      </c>
      <c r="G106" s="268" t="s">
        <v>59</v>
      </c>
    </row>
    <row r="107" spans="1:10">
      <c r="G107" s="268"/>
    </row>
    <row r="108" spans="1:10">
      <c r="B108" s="266" t="s">
        <v>61</v>
      </c>
      <c r="C108" s="266"/>
      <c r="G108" s="258"/>
    </row>
    <row r="109" spans="1:10" ht="27.75" customHeight="1">
      <c r="A109" s="483" t="s">
        <v>146</v>
      </c>
      <c r="B109" s="483"/>
      <c r="C109" s="483"/>
      <c r="D109" s="483"/>
      <c r="E109" s="483"/>
      <c r="F109" s="483"/>
      <c r="G109" s="483"/>
    </row>
    <row r="110" spans="1:10">
      <c r="A110" s="266" t="s">
        <v>145</v>
      </c>
      <c r="B110" s="266"/>
      <c r="C110" s="266"/>
      <c r="G110" s="267">
        <v>0</v>
      </c>
    </row>
    <row r="111" spans="1:10" ht="53.25" customHeight="1">
      <c r="A111" s="483" t="s">
        <v>144</v>
      </c>
      <c r="B111" s="483"/>
      <c r="C111" s="483"/>
      <c r="D111" s="483"/>
      <c r="E111" s="483"/>
      <c r="F111" s="483"/>
      <c r="G111" s="483"/>
    </row>
    <row r="112" spans="1:10">
      <c r="B112" s="266"/>
      <c r="C112" s="266"/>
      <c r="G112" s="258"/>
    </row>
    <row r="113" spans="1:7">
      <c r="A113" s="261" t="s">
        <v>100</v>
      </c>
      <c r="G113" s="258"/>
    </row>
    <row r="114" spans="1:7">
      <c r="A114" s="261" t="s">
        <v>143</v>
      </c>
      <c r="G114" s="258"/>
    </row>
    <row r="115" spans="1:7" ht="14.25" customHeight="1">
      <c r="A115" s="265"/>
      <c r="B115" s="264"/>
      <c r="C115" s="264"/>
      <c r="D115" s="263"/>
      <c r="E115" s="263"/>
      <c r="F115" s="263"/>
      <c r="G115" s="262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sqref="A1:E1"/>
    </sheetView>
  </sheetViews>
  <sheetFormatPr defaultRowHeight="12.75"/>
  <cols>
    <col min="1" max="1" width="10" style="128" customWidth="1"/>
    <col min="3" max="3" width="46.140625" customWidth="1"/>
    <col min="4" max="4" width="8" style="157" customWidth="1"/>
    <col min="5" max="5" width="12" style="89" customWidth="1"/>
  </cols>
  <sheetData>
    <row r="1" spans="1:5" ht="80.25" customHeight="1">
      <c r="A1" s="570" t="s">
        <v>125</v>
      </c>
      <c r="B1" s="570"/>
      <c r="C1" s="570"/>
      <c r="D1" s="570"/>
      <c r="E1" s="570"/>
    </row>
    <row r="2" spans="1:5">
      <c r="A2" s="392" t="s">
        <v>2</v>
      </c>
      <c r="B2" s="392"/>
      <c r="C2" s="6">
        <f>C3+C4</f>
        <v>0</v>
      </c>
      <c r="D2" s="7"/>
    </row>
    <row r="3" spans="1:5">
      <c r="A3" s="390" t="s">
        <v>3</v>
      </c>
      <c r="B3" s="390"/>
      <c r="C3" s="9">
        <v>0</v>
      </c>
      <c r="D3" s="7"/>
      <c r="E3" s="87"/>
    </row>
    <row r="4" spans="1:5">
      <c r="A4" s="390" t="s">
        <v>4</v>
      </c>
      <c r="B4" s="390"/>
      <c r="C4" s="9">
        <v>0</v>
      </c>
      <c r="D4" s="7"/>
      <c r="E4" s="87"/>
    </row>
    <row r="5" spans="1:5">
      <c r="A5" s="133"/>
      <c r="B5" s="3"/>
      <c r="C5" s="10"/>
      <c r="D5" s="7"/>
      <c r="E5" s="87"/>
    </row>
    <row r="6" spans="1:5">
      <c r="A6" s="602" t="s">
        <v>5</v>
      </c>
      <c r="B6" s="613"/>
      <c r="C6" s="614"/>
      <c r="D6" s="618" t="s">
        <v>6</v>
      </c>
      <c r="E6" s="598">
        <f>E11+E15+E16+E17+E18+E26</f>
        <v>0</v>
      </c>
    </row>
    <row r="7" spans="1:5">
      <c r="A7" s="615"/>
      <c r="B7" s="616"/>
      <c r="C7" s="617"/>
      <c r="D7" s="619"/>
      <c r="E7" s="598"/>
    </row>
    <row r="8" spans="1:5">
      <c r="A8" s="408" t="s">
        <v>7</v>
      </c>
      <c r="B8" s="408"/>
      <c r="C8" s="408"/>
      <c r="D8" s="408"/>
      <c r="E8" s="408"/>
    </row>
    <row r="9" spans="1:5" s="150" customFormat="1" ht="38.25" customHeight="1">
      <c r="A9" s="601" t="s">
        <v>95</v>
      </c>
      <c r="B9" s="601"/>
      <c r="C9" s="601"/>
      <c r="D9" s="148"/>
      <c r="E9" s="149">
        <v>0</v>
      </c>
    </row>
    <row r="10" spans="1:5" s="147" customFormat="1" ht="27" customHeight="1">
      <c r="A10" s="596" t="s">
        <v>9</v>
      </c>
      <c r="B10" s="597"/>
      <c r="C10" s="597"/>
      <c r="D10" s="151"/>
      <c r="E10" s="146">
        <v>0</v>
      </c>
    </row>
    <row r="11" spans="1:5" ht="12.75" customHeight="1">
      <c r="A11" s="600" t="s">
        <v>10</v>
      </c>
      <c r="B11" s="600"/>
      <c r="C11" s="600"/>
      <c r="D11" s="131"/>
      <c r="E11" s="76">
        <f>E9+E10</f>
        <v>0</v>
      </c>
    </row>
    <row r="12" spans="1:5">
      <c r="A12" s="620" t="s">
        <v>35</v>
      </c>
      <c r="B12" s="620"/>
      <c r="C12" s="620"/>
      <c r="D12" s="620"/>
      <c r="E12" s="620"/>
    </row>
    <row r="13" spans="1:5" s="150" customFormat="1" ht="25.5" customHeight="1">
      <c r="A13" s="601" t="s">
        <v>12</v>
      </c>
      <c r="B13" s="601"/>
      <c r="C13" s="601"/>
      <c r="D13" s="148"/>
      <c r="E13" s="149">
        <v>0</v>
      </c>
    </row>
    <row r="14" spans="1:5" s="147" customFormat="1" ht="27" customHeight="1">
      <c r="A14" s="596" t="s">
        <v>13</v>
      </c>
      <c r="B14" s="597"/>
      <c r="C14" s="597"/>
      <c r="D14" s="151"/>
      <c r="E14" s="146">
        <v>0</v>
      </c>
    </row>
    <row r="15" spans="1:5" ht="12.75" customHeight="1">
      <c r="A15" s="600" t="s">
        <v>14</v>
      </c>
      <c r="B15" s="600"/>
      <c r="C15" s="600"/>
      <c r="D15" s="131"/>
      <c r="E15" s="76">
        <f>E13+E14</f>
        <v>0</v>
      </c>
    </row>
    <row r="16" spans="1:5" s="93" customFormat="1">
      <c r="A16" s="468" t="s">
        <v>82</v>
      </c>
      <c r="B16" s="469"/>
      <c r="C16" s="470"/>
      <c r="D16" s="152"/>
      <c r="E16" s="92">
        <v>0</v>
      </c>
    </row>
    <row r="17" spans="1:5" s="96" customFormat="1" ht="12.75" customHeight="1">
      <c r="A17" s="471" t="s">
        <v>71</v>
      </c>
      <c r="B17" s="472"/>
      <c r="C17" s="473"/>
      <c r="D17" s="153"/>
      <c r="E17" s="95">
        <v>0</v>
      </c>
    </row>
    <row r="18" spans="1:5" s="99" customFormat="1" ht="12.75" customHeight="1">
      <c r="A18" s="474" t="s">
        <v>70</v>
      </c>
      <c r="B18" s="475"/>
      <c r="C18" s="476"/>
      <c r="D18" s="154"/>
      <c r="E18" s="98">
        <v>0</v>
      </c>
    </row>
    <row r="19" spans="1:5" s="99" customFormat="1" ht="12.75" customHeight="1">
      <c r="A19" s="591" t="s">
        <v>104</v>
      </c>
      <c r="B19" s="591"/>
      <c r="C19" s="591"/>
      <c r="D19" s="591"/>
      <c r="E19" s="591"/>
    </row>
    <row r="20" spans="1:5" s="99" customFormat="1" ht="12.75" customHeight="1">
      <c r="A20" s="141" t="s">
        <v>105</v>
      </c>
      <c r="B20" s="140"/>
      <c r="C20" s="140"/>
      <c r="D20" s="155"/>
      <c r="E20" s="140"/>
    </row>
    <row r="21" spans="1:5" s="99" customFormat="1" ht="12.75" customHeight="1">
      <c r="A21" s="141" t="s">
        <v>106</v>
      </c>
      <c r="B21" s="140"/>
      <c r="C21" s="140"/>
      <c r="D21" s="155"/>
      <c r="E21" s="140"/>
    </row>
    <row r="22" spans="1:5" s="99" customFormat="1" ht="12.75" customHeight="1">
      <c r="A22" s="141" t="s">
        <v>107</v>
      </c>
      <c r="B22" s="140"/>
      <c r="C22" s="140"/>
      <c r="D22" s="155"/>
      <c r="E22" s="140"/>
    </row>
    <row r="23" spans="1:5" s="99" customFormat="1" ht="12.75" customHeight="1">
      <c r="A23" s="141" t="s">
        <v>108</v>
      </c>
      <c r="B23" s="140"/>
      <c r="C23" s="140"/>
      <c r="D23" s="155"/>
      <c r="E23" s="140"/>
    </row>
    <row r="24" spans="1:5" s="99" customFormat="1" ht="12.75" customHeight="1">
      <c r="A24" s="141" t="s">
        <v>109</v>
      </c>
      <c r="B24" s="140"/>
      <c r="C24" s="140"/>
      <c r="D24" s="155"/>
      <c r="E24" s="140"/>
    </row>
    <row r="25" spans="1:5" s="99" customFormat="1" ht="12.75" customHeight="1">
      <c r="A25" s="141" t="s">
        <v>110</v>
      </c>
      <c r="B25" s="140"/>
      <c r="C25" s="140"/>
      <c r="D25" s="155"/>
      <c r="E25" s="140"/>
    </row>
    <row r="26" spans="1:5" s="145" customFormat="1" ht="12.75" customHeight="1">
      <c r="A26" s="142" t="s">
        <v>111</v>
      </c>
      <c r="B26" s="143"/>
      <c r="C26" s="143"/>
      <c r="D26" s="156"/>
      <c r="E26" s="144">
        <f>SUM(E20:E25)</f>
        <v>0</v>
      </c>
    </row>
    <row r="27" spans="1:5">
      <c r="A27" s="139"/>
    </row>
    <row r="28" spans="1:5">
      <c r="A28" s="602" t="s">
        <v>44</v>
      </c>
      <c r="B28" s="603"/>
      <c r="C28" s="604"/>
      <c r="D28" s="183"/>
      <c r="E28" s="608">
        <f>E33+E37+E38+E39+E40+E48</f>
        <v>0</v>
      </c>
    </row>
    <row r="29" spans="1:5">
      <c r="A29" s="605"/>
      <c r="B29" s="606"/>
      <c r="C29" s="607"/>
      <c r="D29" s="184"/>
      <c r="E29" s="609"/>
    </row>
    <row r="30" spans="1:5">
      <c r="A30" s="414" t="s">
        <v>16</v>
      </c>
      <c r="B30" s="414"/>
      <c r="C30" s="414"/>
      <c r="D30" s="414"/>
      <c r="E30" s="414"/>
    </row>
    <row r="31" spans="1:5" s="150" customFormat="1" ht="27" customHeight="1">
      <c r="A31" s="595" t="s">
        <v>45</v>
      </c>
      <c r="B31" s="595"/>
      <c r="C31" s="595"/>
      <c r="D31" s="148"/>
      <c r="E31" s="149">
        <v>0</v>
      </c>
    </row>
    <row r="32" spans="1:5" ht="24.75" customHeight="1">
      <c r="A32" s="596" t="s">
        <v>46</v>
      </c>
      <c r="B32" s="597"/>
      <c r="C32" s="597"/>
      <c r="D32" s="158"/>
      <c r="E32" s="84">
        <f>E10</f>
        <v>0</v>
      </c>
    </row>
    <row r="33" spans="1:5" ht="12.75" customHeight="1">
      <c r="A33" s="600" t="s">
        <v>47</v>
      </c>
      <c r="B33" s="600"/>
      <c r="C33" s="600"/>
      <c r="D33" s="131"/>
      <c r="E33" s="76">
        <f>E31+E32</f>
        <v>0</v>
      </c>
    </row>
    <row r="34" spans="1:5">
      <c r="A34" s="414" t="s">
        <v>35</v>
      </c>
      <c r="B34" s="414"/>
      <c r="C34" s="414"/>
      <c r="D34" s="414"/>
      <c r="E34" s="414"/>
    </row>
    <row r="35" spans="1:5" s="150" customFormat="1" ht="25.5" customHeight="1">
      <c r="A35" s="601" t="s">
        <v>48</v>
      </c>
      <c r="B35" s="601"/>
      <c r="C35" s="601"/>
      <c r="D35" s="148"/>
      <c r="E35" s="149">
        <v>0</v>
      </c>
    </row>
    <row r="36" spans="1:5" s="147" customFormat="1">
      <c r="A36" s="599" t="s">
        <v>49</v>
      </c>
      <c r="B36" s="599"/>
      <c r="C36" s="599"/>
      <c r="D36" s="159"/>
      <c r="E36" s="146">
        <f>E14</f>
        <v>0</v>
      </c>
    </row>
    <row r="37" spans="1:5" ht="12.75" customHeight="1">
      <c r="A37" s="600" t="s">
        <v>50</v>
      </c>
      <c r="B37" s="600"/>
      <c r="C37" s="600"/>
      <c r="D37" s="131"/>
      <c r="E37" s="76">
        <f>E35+E36</f>
        <v>0</v>
      </c>
    </row>
    <row r="38" spans="1:5" s="93" customFormat="1" ht="12.75" customHeight="1">
      <c r="A38" s="468" t="s">
        <v>83</v>
      </c>
      <c r="B38" s="469"/>
      <c r="C38" s="470"/>
      <c r="D38" s="152"/>
      <c r="E38" s="92">
        <v>0</v>
      </c>
    </row>
    <row r="39" spans="1:5" ht="12.75" customHeight="1">
      <c r="A39" s="456" t="s">
        <v>73</v>
      </c>
      <c r="B39" s="457"/>
      <c r="C39" s="458"/>
      <c r="D39" s="131"/>
      <c r="E39" s="95">
        <v>0</v>
      </c>
    </row>
    <row r="40" spans="1:5" s="99" customFormat="1" ht="12.75" customHeight="1">
      <c r="A40" s="459" t="s">
        <v>72</v>
      </c>
      <c r="B40" s="460"/>
      <c r="C40" s="461"/>
      <c r="D40" s="154"/>
      <c r="E40" s="98">
        <v>0</v>
      </c>
    </row>
    <row r="41" spans="1:5" s="99" customFormat="1" ht="12.75" customHeight="1">
      <c r="A41" s="591" t="s">
        <v>104</v>
      </c>
      <c r="B41" s="591"/>
      <c r="C41" s="591"/>
      <c r="D41" s="591"/>
      <c r="E41" s="591"/>
    </row>
    <row r="42" spans="1:5" s="99" customFormat="1" ht="12.75" customHeight="1">
      <c r="A42" s="141" t="s">
        <v>105</v>
      </c>
      <c r="B42" s="140"/>
      <c r="C42" s="140"/>
      <c r="D42" s="155"/>
      <c r="E42" s="140"/>
    </row>
    <row r="43" spans="1:5" s="99" customFormat="1" ht="12.75" customHeight="1">
      <c r="A43" s="141" t="s">
        <v>106</v>
      </c>
      <c r="B43" s="140"/>
      <c r="C43" s="140"/>
      <c r="D43" s="155"/>
      <c r="E43" s="140"/>
    </row>
    <row r="44" spans="1:5" s="99" customFormat="1" ht="12.75" customHeight="1">
      <c r="A44" s="141" t="s">
        <v>107</v>
      </c>
      <c r="B44" s="140"/>
      <c r="C44" s="140"/>
      <c r="D44" s="155"/>
      <c r="E44" s="140"/>
    </row>
    <row r="45" spans="1:5" s="99" customFormat="1" ht="12.75" customHeight="1">
      <c r="A45" s="141" t="s">
        <v>108</v>
      </c>
      <c r="B45" s="140"/>
      <c r="C45" s="140"/>
      <c r="D45" s="155"/>
      <c r="E45" s="140"/>
    </row>
    <row r="46" spans="1:5" s="99" customFormat="1" ht="12.75" customHeight="1">
      <c r="A46" s="141" t="s">
        <v>109</v>
      </c>
      <c r="B46" s="140"/>
      <c r="C46" s="140"/>
      <c r="D46" s="155"/>
      <c r="E46" s="140"/>
    </row>
    <row r="47" spans="1:5" s="99" customFormat="1" ht="12.75" customHeight="1">
      <c r="A47" s="141" t="s">
        <v>110</v>
      </c>
      <c r="B47" s="140"/>
      <c r="C47" s="140"/>
      <c r="D47" s="155"/>
      <c r="E47" s="140"/>
    </row>
    <row r="48" spans="1:5" s="145" customFormat="1" ht="12.75" customHeight="1">
      <c r="A48" s="142" t="s">
        <v>111</v>
      </c>
      <c r="B48" s="143"/>
      <c r="C48" s="143"/>
      <c r="D48" s="156"/>
      <c r="E48" s="144">
        <f>SUM(E42:E47)</f>
        <v>0</v>
      </c>
    </row>
    <row r="49" spans="1:7">
      <c r="A49" s="592" t="s">
        <v>51</v>
      </c>
      <c r="B49" s="592"/>
      <c r="C49" s="592"/>
      <c r="D49" s="160"/>
      <c r="E49" s="180" t="e">
        <f>E28/E6</f>
        <v>#DIV/0!</v>
      </c>
    </row>
    <row r="50" spans="1:7" s="58" customFormat="1">
      <c r="A50" s="134"/>
      <c r="B50" s="55"/>
      <c r="C50" s="55"/>
      <c r="D50" s="161"/>
      <c r="E50" s="85"/>
    </row>
    <row r="51" spans="1:7" s="38" customFormat="1">
      <c r="A51" s="602" t="s">
        <v>15</v>
      </c>
      <c r="B51" s="603"/>
      <c r="C51" s="604"/>
      <c r="D51" s="183"/>
      <c r="E51" s="598">
        <f>E70+E77</f>
        <v>0</v>
      </c>
    </row>
    <row r="52" spans="1:7" s="38" customFormat="1">
      <c r="A52" s="605"/>
      <c r="B52" s="606"/>
      <c r="C52" s="607"/>
      <c r="D52" s="184"/>
      <c r="E52" s="598"/>
    </row>
    <row r="53" spans="1:7" s="38" customFormat="1">
      <c r="A53" s="414" t="s">
        <v>16</v>
      </c>
      <c r="B53" s="414"/>
      <c r="C53" s="414"/>
      <c r="D53" s="414"/>
      <c r="E53" s="414"/>
    </row>
    <row r="54" spans="1:7" s="38" customFormat="1" ht="24.75" customHeight="1">
      <c r="A54" s="593" t="s">
        <v>17</v>
      </c>
      <c r="B54" s="593"/>
      <c r="C54" s="593"/>
      <c r="D54" s="126">
        <f>D55+D56+D57+D58+D59+D60+D63+D64+D65+D69+D61</f>
        <v>9.629999999999999</v>
      </c>
      <c r="E54" s="185">
        <f>SUM(E55:E61)</f>
        <v>0</v>
      </c>
    </row>
    <row r="55" spans="1:7" s="179" customFormat="1">
      <c r="A55" s="416" t="s">
        <v>18</v>
      </c>
      <c r="B55" s="417"/>
      <c r="C55" s="418"/>
      <c r="D55" s="162">
        <v>0.28999999999999998</v>
      </c>
      <c r="E55" s="84">
        <f>D55*C4</f>
        <v>0</v>
      </c>
    </row>
    <row r="56" spans="1:7" s="179" customFormat="1">
      <c r="A56" s="416" t="s">
        <v>19</v>
      </c>
      <c r="B56" s="417"/>
      <c r="C56" s="418"/>
      <c r="D56" s="162">
        <v>0.78</v>
      </c>
      <c r="E56" s="84">
        <f>D56*C2</f>
        <v>0</v>
      </c>
    </row>
    <row r="57" spans="1:7" s="179" customFormat="1">
      <c r="A57" s="416" t="s">
        <v>20</v>
      </c>
      <c r="B57" s="417"/>
      <c r="C57" s="418"/>
      <c r="D57" s="162">
        <v>0.11</v>
      </c>
      <c r="E57" s="84">
        <f>D57*C2</f>
        <v>0</v>
      </c>
    </row>
    <row r="58" spans="1:7" s="179" customFormat="1">
      <c r="A58" s="416" t="s">
        <v>21</v>
      </c>
      <c r="B58" s="417"/>
      <c r="C58" s="418"/>
      <c r="D58" s="162">
        <v>0.08</v>
      </c>
      <c r="E58" s="84">
        <f>D58*C2</f>
        <v>0</v>
      </c>
    </row>
    <row r="59" spans="1:7" s="179" customFormat="1">
      <c r="A59" s="416" t="s">
        <v>22</v>
      </c>
      <c r="B59" s="417"/>
      <c r="C59" s="418"/>
      <c r="D59" s="162">
        <v>1.1399999999999999</v>
      </c>
      <c r="E59" s="84">
        <f>D59*C3</f>
        <v>0</v>
      </c>
      <c r="G59" s="179">
        <f>9.89-9.63</f>
        <v>0.25999999999999979</v>
      </c>
    </row>
    <row r="60" spans="1:7" s="179" customFormat="1">
      <c r="A60" s="416" t="s">
        <v>96</v>
      </c>
      <c r="B60" s="417"/>
      <c r="C60" s="418"/>
      <c r="D60" s="162">
        <v>3.96</v>
      </c>
      <c r="E60" s="84">
        <f>D60*C2</f>
        <v>0</v>
      </c>
    </row>
    <row r="61" spans="1:7" s="179" customFormat="1">
      <c r="A61" s="416" t="s">
        <v>24</v>
      </c>
      <c r="B61" s="417"/>
      <c r="C61" s="418"/>
      <c r="D61" s="162">
        <v>0.42</v>
      </c>
      <c r="E61" s="84">
        <f>D61*C2</f>
        <v>0</v>
      </c>
      <c r="G61" s="125"/>
    </row>
    <row r="62" spans="1:7" s="179" customFormat="1" ht="25.5" customHeight="1">
      <c r="A62" s="593" t="s">
        <v>123</v>
      </c>
      <c r="B62" s="593"/>
      <c r="C62" s="593"/>
      <c r="D62" s="163"/>
      <c r="E62" s="185">
        <f>SUM(E63:E67)</f>
        <v>0</v>
      </c>
    </row>
    <row r="63" spans="1:7" s="38" customFormat="1" ht="27.75" customHeight="1">
      <c r="A63" s="413" t="s">
        <v>122</v>
      </c>
      <c r="B63" s="413"/>
      <c r="C63" s="413"/>
      <c r="D63" s="16">
        <f>((0.21*6)+(0.24*6))/12</f>
        <v>0.22500000000000001</v>
      </c>
      <c r="E63" s="84">
        <f>D63*C3</f>
        <v>0</v>
      </c>
    </row>
    <row r="64" spans="1:7" s="38" customFormat="1" ht="27.75" customHeight="1">
      <c r="A64" s="420" t="s">
        <v>29</v>
      </c>
      <c r="B64" s="420"/>
      <c r="C64" s="420"/>
      <c r="D64" s="16">
        <v>0.43</v>
      </c>
      <c r="E64" s="84">
        <f>D64*C2</f>
        <v>0</v>
      </c>
    </row>
    <row r="65" spans="1:7" s="38" customFormat="1">
      <c r="A65" s="416" t="s">
        <v>121</v>
      </c>
      <c r="B65" s="417"/>
      <c r="C65" s="418"/>
      <c r="D65" s="162">
        <f>((1.27*6)+(1.4*6))/12</f>
        <v>1.335</v>
      </c>
      <c r="E65" s="84">
        <f>D65*C3</f>
        <v>0</v>
      </c>
    </row>
    <row r="66" spans="1:7" s="38" customFormat="1">
      <c r="A66" s="416" t="s">
        <v>124</v>
      </c>
      <c r="B66" s="417"/>
      <c r="C66" s="418"/>
      <c r="D66" s="162">
        <v>0.26100000000000001</v>
      </c>
      <c r="E66" s="84">
        <f>D66*C3</f>
        <v>0</v>
      </c>
    </row>
    <row r="67" spans="1:7" s="38" customFormat="1" ht="25.5" customHeight="1">
      <c r="A67" s="416" t="s">
        <v>119</v>
      </c>
      <c r="B67" s="417"/>
      <c r="C67" s="418"/>
      <c r="D67" s="162">
        <v>0</v>
      </c>
      <c r="E67" s="84">
        <v>0</v>
      </c>
    </row>
    <row r="68" spans="1:7" s="38" customFormat="1">
      <c r="A68" s="413" t="s">
        <v>87</v>
      </c>
      <c r="B68" s="413"/>
      <c r="C68" s="413"/>
      <c r="D68" s="16"/>
      <c r="E68" s="84">
        <f>(E9)*0.02</f>
        <v>0</v>
      </c>
    </row>
    <row r="69" spans="1:7" s="38" customFormat="1">
      <c r="A69" s="413" t="s">
        <v>37</v>
      </c>
      <c r="B69" s="413"/>
      <c r="C69" s="413"/>
      <c r="D69" s="16">
        <v>0.86</v>
      </c>
      <c r="E69" s="84">
        <f>0.1*E11</f>
        <v>0</v>
      </c>
    </row>
    <row r="70" spans="1:7" s="38" customFormat="1">
      <c r="A70" s="592" t="s">
        <v>101</v>
      </c>
      <c r="B70" s="592"/>
      <c r="C70" s="592"/>
      <c r="D70" s="160"/>
      <c r="E70" s="123">
        <f>E62+E68+E69</f>
        <v>0</v>
      </c>
    </row>
    <row r="71" spans="1:7" s="179" customFormat="1" ht="55.5" customHeight="1">
      <c r="A71" s="621" t="s">
        <v>112</v>
      </c>
      <c r="B71" s="622"/>
      <c r="C71" s="623"/>
      <c r="D71" s="186"/>
      <c r="E71" s="84">
        <v>0</v>
      </c>
    </row>
    <row r="72" spans="1:7" s="27" customFormat="1">
      <c r="A72" s="592" t="s">
        <v>102</v>
      </c>
      <c r="B72" s="592"/>
      <c r="C72" s="592"/>
      <c r="D72" s="160"/>
      <c r="E72" s="123">
        <f>E70+E71</f>
        <v>0</v>
      </c>
    </row>
    <row r="73" spans="1:7">
      <c r="A73" s="414" t="s">
        <v>35</v>
      </c>
      <c r="B73" s="414"/>
      <c r="C73" s="414"/>
      <c r="D73" s="414"/>
      <c r="E73" s="414"/>
    </row>
    <row r="74" spans="1:7" ht="24.75" customHeight="1">
      <c r="A74" s="594" t="s">
        <v>120</v>
      </c>
      <c r="B74" s="594"/>
      <c r="C74" s="594"/>
      <c r="D74" s="36">
        <v>4.38</v>
      </c>
      <c r="E74" s="84">
        <v>0</v>
      </c>
    </row>
    <row r="75" spans="1:7">
      <c r="A75" s="413" t="s">
        <v>87</v>
      </c>
      <c r="B75" s="413"/>
      <c r="C75" s="413"/>
      <c r="D75" s="36"/>
      <c r="E75" s="84">
        <f>(E13)*0.02</f>
        <v>0</v>
      </c>
    </row>
    <row r="76" spans="1:7">
      <c r="A76" s="413" t="s">
        <v>37</v>
      </c>
      <c r="B76" s="413"/>
      <c r="C76" s="413"/>
      <c r="D76" s="36"/>
      <c r="E76" s="84">
        <f>(E15)*0.12</f>
        <v>0</v>
      </c>
    </row>
    <row r="77" spans="1:7">
      <c r="A77" s="592" t="s">
        <v>38</v>
      </c>
      <c r="B77" s="592"/>
      <c r="C77" s="592"/>
      <c r="D77" s="160"/>
      <c r="E77" s="185">
        <f>SUM(E74:E76)</f>
        <v>0</v>
      </c>
    </row>
    <row r="78" spans="1:7" s="93" customFormat="1" ht="14.25" customHeight="1">
      <c r="A78" s="462" t="s">
        <v>84</v>
      </c>
      <c r="B78" s="463"/>
      <c r="C78" s="463"/>
      <c r="D78" s="463"/>
      <c r="E78" s="464"/>
    </row>
    <row r="79" spans="1:7" s="93" customFormat="1" ht="12.75" customHeight="1">
      <c r="A79" s="465" t="s">
        <v>85</v>
      </c>
      <c r="B79" s="466"/>
      <c r="C79" s="467"/>
      <c r="D79" s="164"/>
      <c r="E79" s="129">
        <v>0</v>
      </c>
      <c r="G79" s="93" t="s">
        <v>142</v>
      </c>
    </row>
    <row r="80" spans="1:7" s="93" customFormat="1" ht="12.75" customHeight="1">
      <c r="A80" s="135" t="s">
        <v>103</v>
      </c>
      <c r="B80" s="181"/>
      <c r="C80" s="182"/>
      <c r="D80" s="164"/>
      <c r="E80" s="129">
        <v>0</v>
      </c>
    </row>
    <row r="81" spans="1:5" s="93" customFormat="1" ht="12.75" customHeight="1">
      <c r="A81" s="451" t="s">
        <v>37</v>
      </c>
      <c r="B81" s="451"/>
      <c r="C81" s="451"/>
      <c r="D81" s="165"/>
      <c r="E81" s="130">
        <f>E16*0.12</f>
        <v>0</v>
      </c>
    </row>
    <row r="82" spans="1:5" s="93" customFormat="1" ht="12.75" customHeight="1">
      <c r="A82" s="451" t="s">
        <v>87</v>
      </c>
      <c r="B82" s="451"/>
      <c r="C82" s="451"/>
      <c r="D82" s="165"/>
      <c r="E82" s="130">
        <f>E16*0.02</f>
        <v>0</v>
      </c>
    </row>
    <row r="83" spans="1:5" s="93" customFormat="1" ht="12.75" customHeight="1">
      <c r="A83" s="624" t="s">
        <v>88</v>
      </c>
      <c r="B83" s="624"/>
      <c r="C83" s="624"/>
      <c r="D83" s="166"/>
      <c r="E83" s="124">
        <f>SUM(E79:E82)</f>
        <v>0</v>
      </c>
    </row>
    <row r="84" spans="1:5" s="96" customFormat="1">
      <c r="A84" s="453" t="s">
        <v>77</v>
      </c>
      <c r="B84" s="454"/>
      <c r="C84" s="454"/>
      <c r="D84" s="454"/>
      <c r="E84" s="455"/>
    </row>
    <row r="85" spans="1:5" s="96" customFormat="1">
      <c r="A85" s="439" t="s">
        <v>37</v>
      </c>
      <c r="B85" s="439"/>
      <c r="C85" s="439"/>
      <c r="D85" s="167"/>
      <c r="E85" s="107">
        <f>E17*0.12</f>
        <v>0</v>
      </c>
    </row>
    <row r="86" spans="1:5" s="96" customFormat="1">
      <c r="A86" s="439" t="s">
        <v>75</v>
      </c>
      <c r="B86" s="439"/>
      <c r="C86" s="439"/>
      <c r="D86" s="167"/>
      <c r="E86" s="107">
        <f>E17-E17/1.18</f>
        <v>0</v>
      </c>
    </row>
    <row r="87" spans="1:5" s="96" customFormat="1">
      <c r="A87" s="625" t="s">
        <v>78</v>
      </c>
      <c r="B87" s="625"/>
      <c r="C87" s="625"/>
      <c r="D87" s="168"/>
      <c r="E87" s="127">
        <f>E85+E86</f>
        <v>0</v>
      </c>
    </row>
    <row r="88" spans="1:5" s="99" customFormat="1">
      <c r="A88" s="441" t="s">
        <v>74</v>
      </c>
      <c r="B88" s="442"/>
      <c r="C88" s="442"/>
      <c r="D88" s="442"/>
      <c r="E88" s="443"/>
    </row>
    <row r="89" spans="1:5" s="99" customFormat="1">
      <c r="A89" s="446" t="s">
        <v>37</v>
      </c>
      <c r="B89" s="446"/>
      <c r="C89" s="446"/>
      <c r="D89" s="169"/>
      <c r="E89" s="111">
        <f>E76*0.2</f>
        <v>0</v>
      </c>
    </row>
    <row r="90" spans="1:5" s="99" customFormat="1">
      <c r="A90" s="446" t="s">
        <v>75</v>
      </c>
      <c r="B90" s="446"/>
      <c r="C90" s="446"/>
      <c r="D90" s="169"/>
      <c r="E90" s="111">
        <f>E76-E76/1.18</f>
        <v>0</v>
      </c>
    </row>
    <row r="91" spans="1:5" s="99" customFormat="1">
      <c r="A91" s="447" t="s">
        <v>76</v>
      </c>
      <c r="B91" s="447"/>
      <c r="C91" s="447"/>
      <c r="D91" s="170"/>
      <c r="E91" s="113">
        <f>E89+E90</f>
        <v>0</v>
      </c>
    </row>
    <row r="92" spans="1:5">
      <c r="B92" s="38"/>
      <c r="C92" s="38"/>
      <c r="D92" s="171"/>
      <c r="E92" s="88"/>
    </row>
    <row r="93" spans="1:5" ht="29.25" customHeight="1">
      <c r="A93" s="610" t="s">
        <v>79</v>
      </c>
      <c r="B93" s="611"/>
      <c r="C93" s="611"/>
      <c r="D93" s="611"/>
      <c r="E93" s="612"/>
    </row>
    <row r="94" spans="1:5" ht="12.75" customHeight="1">
      <c r="A94" s="582" t="s">
        <v>97</v>
      </c>
      <c r="B94" s="583"/>
      <c r="C94" s="584"/>
      <c r="D94" s="172"/>
      <c r="E94" s="188">
        <f>E11-E72</f>
        <v>0</v>
      </c>
    </row>
    <row r="95" spans="1:5" ht="12.75" customHeight="1">
      <c r="A95" s="582" t="s">
        <v>98</v>
      </c>
      <c r="B95" s="583"/>
      <c r="C95" s="584"/>
      <c r="D95" s="172"/>
      <c r="E95" s="189">
        <f>E15-E77</f>
        <v>0</v>
      </c>
    </row>
    <row r="96" spans="1:5" ht="12.75" customHeight="1">
      <c r="A96" s="582" t="s">
        <v>117</v>
      </c>
      <c r="B96" s="583"/>
      <c r="C96" s="584"/>
      <c r="D96" s="172"/>
      <c r="E96" s="188">
        <v>0</v>
      </c>
    </row>
    <row r="97" spans="1:7" ht="12.75" customHeight="1">
      <c r="A97" s="582" t="s">
        <v>118</v>
      </c>
      <c r="B97" s="583"/>
      <c r="C97" s="584"/>
      <c r="D97" s="172"/>
      <c r="E97" s="188">
        <f>E96+E95+E94</f>
        <v>0</v>
      </c>
      <c r="F97" s="48"/>
    </row>
    <row r="98" spans="1:7" s="132" customFormat="1" ht="18.75" customHeight="1">
      <c r="A98" s="585" t="s">
        <v>99</v>
      </c>
      <c r="B98" s="586"/>
      <c r="C98" s="587"/>
      <c r="D98" s="131"/>
      <c r="E98" s="188">
        <v>0</v>
      </c>
      <c r="G98" s="187"/>
    </row>
    <row r="99" spans="1:7" ht="26.25" customHeight="1">
      <c r="A99" s="588" t="s">
        <v>113</v>
      </c>
      <c r="B99" s="589"/>
      <c r="C99" s="590"/>
      <c r="D99" s="173"/>
      <c r="E99" s="190">
        <f>E97-E98</f>
        <v>0</v>
      </c>
    </row>
    <row r="100" spans="1:7" s="114" customFormat="1" ht="27" customHeight="1">
      <c r="A100" s="448" t="s">
        <v>114</v>
      </c>
      <c r="B100" s="448"/>
      <c r="C100" s="448"/>
      <c r="D100" s="152"/>
      <c r="E100" s="191">
        <f>E16-E83</f>
        <v>0</v>
      </c>
    </row>
    <row r="101" spans="1:7" s="116" customFormat="1" ht="12.75" customHeight="1">
      <c r="A101" s="449" t="s">
        <v>115</v>
      </c>
      <c r="B101" s="449"/>
      <c r="C101" s="449"/>
      <c r="D101" s="174"/>
      <c r="E101" s="192">
        <f>E17-E87</f>
        <v>0</v>
      </c>
    </row>
    <row r="102" spans="1:7" s="118" customFormat="1" ht="12.75" customHeight="1">
      <c r="A102" s="450" t="s">
        <v>116</v>
      </c>
      <c r="B102" s="450"/>
      <c r="C102" s="450"/>
      <c r="D102" s="175"/>
      <c r="E102" s="193">
        <f>E18-E91</f>
        <v>0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69"/>
      <c r="B105" s="69"/>
      <c r="C105" s="69"/>
      <c r="D105" s="177"/>
      <c r="E105" s="81"/>
    </row>
    <row r="106" spans="1:7">
      <c r="A106" s="136"/>
      <c r="E106" s="83"/>
    </row>
    <row r="107" spans="1:7">
      <c r="E107" s="83"/>
    </row>
    <row r="108" spans="1:7">
      <c r="B108" s="77" t="s">
        <v>61</v>
      </c>
      <c r="C108" s="77"/>
      <c r="E108"/>
    </row>
    <row r="109" spans="1:7">
      <c r="A109" s="128" t="s">
        <v>100</v>
      </c>
      <c r="E109"/>
    </row>
    <row r="110" spans="1:7">
      <c r="A110" s="137" t="s">
        <v>80</v>
      </c>
      <c r="E110"/>
    </row>
    <row r="111" spans="1:7" ht="14.25" customHeight="1">
      <c r="A111" s="138"/>
      <c r="B111" s="49"/>
      <c r="C111" s="49"/>
      <c r="D111" s="178"/>
      <c r="E111" s="90"/>
    </row>
  </sheetData>
  <mergeCells count="84">
    <mergeCell ref="A102:C102"/>
    <mergeCell ref="A73:E73"/>
    <mergeCell ref="A77:C77"/>
    <mergeCell ref="A78:E78"/>
    <mergeCell ref="A79:C79"/>
    <mergeCell ref="A83:C83"/>
    <mergeCell ref="A84:E84"/>
    <mergeCell ref="A82:C82"/>
    <mergeCell ref="A85:C85"/>
    <mergeCell ref="A95:C95"/>
    <mergeCell ref="A90:C90"/>
    <mergeCell ref="A89:C89"/>
    <mergeCell ref="A87:C87"/>
    <mergeCell ref="A88:E88"/>
    <mergeCell ref="A94:C94"/>
    <mergeCell ref="A91:C91"/>
    <mergeCell ref="A86:C86"/>
    <mergeCell ref="A67:C67"/>
    <mergeCell ref="A63:C63"/>
    <mergeCell ref="A76:C76"/>
    <mergeCell ref="A71:C71"/>
    <mergeCell ref="A81:C81"/>
    <mergeCell ref="A65:C65"/>
    <mergeCell ref="A68:C68"/>
    <mergeCell ref="A69:C69"/>
    <mergeCell ref="A93:E93"/>
    <mergeCell ref="A1:E1"/>
    <mergeCell ref="A2:B2"/>
    <mergeCell ref="A3:B3"/>
    <mergeCell ref="A4:B4"/>
    <mergeCell ref="A6:C7"/>
    <mergeCell ref="D6:D7"/>
    <mergeCell ref="E6:E7"/>
    <mergeCell ref="A16:C16"/>
    <mergeCell ref="A17:C17"/>
    <mergeCell ref="A18:C18"/>
    <mergeCell ref="A8:E8"/>
    <mergeCell ref="A11:C11"/>
    <mergeCell ref="A13:C13"/>
    <mergeCell ref="A12:E12"/>
    <mergeCell ref="A9:C9"/>
    <mergeCell ref="A10:C10"/>
    <mergeCell ref="A14:C14"/>
    <mergeCell ref="A15:C15"/>
    <mergeCell ref="A28:C29"/>
    <mergeCell ref="E28:E29"/>
    <mergeCell ref="A19:E19"/>
    <mergeCell ref="A30:E30"/>
    <mergeCell ref="A64:C64"/>
    <mergeCell ref="A31:C31"/>
    <mergeCell ref="A32:C32"/>
    <mergeCell ref="A34:E34"/>
    <mergeCell ref="A38:C38"/>
    <mergeCell ref="A39:C39"/>
    <mergeCell ref="E51:E52"/>
    <mergeCell ref="A36:C36"/>
    <mergeCell ref="A33:C33"/>
    <mergeCell ref="A35:C35"/>
    <mergeCell ref="A53:E53"/>
    <mergeCell ref="A40:C40"/>
    <mergeCell ref="A37:C37"/>
    <mergeCell ref="A51:C52"/>
    <mergeCell ref="A56:C56"/>
    <mergeCell ref="A41:E41"/>
    <mergeCell ref="A70:C70"/>
    <mergeCell ref="A54:C54"/>
    <mergeCell ref="A74:C74"/>
    <mergeCell ref="A75:C75"/>
    <mergeCell ref="A72:C72"/>
    <mergeCell ref="A55:C55"/>
    <mergeCell ref="A62:C62"/>
    <mergeCell ref="A66:C66"/>
    <mergeCell ref="A49:C49"/>
    <mergeCell ref="A57:C57"/>
    <mergeCell ref="A58:C58"/>
    <mergeCell ref="A59:C59"/>
    <mergeCell ref="A61:C61"/>
    <mergeCell ref="A60:C60"/>
    <mergeCell ref="A101:C101"/>
    <mergeCell ref="A96:C96"/>
    <mergeCell ref="A97:C97"/>
    <mergeCell ref="A98:C98"/>
    <mergeCell ref="A99:C99"/>
    <mergeCell ref="A100:C100"/>
  </mergeCells>
  <phoneticPr fontId="19" type="noConversion"/>
  <pageMargins left="0.74803149606299213" right="0.74803149606299213" top="0.86614173228346458" bottom="0.78740157480314965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11"/>
  <sheetViews>
    <sheetView tabSelected="1" topLeftCell="A44" workbookViewId="0">
      <selection activeCell="E74" sqref="E74"/>
    </sheetView>
  </sheetViews>
  <sheetFormatPr defaultRowHeight="12.75"/>
  <cols>
    <col min="1" max="1" width="10" style="374" customWidth="1"/>
    <col min="3" max="3" width="68.85546875" customWidth="1"/>
    <col min="4" max="4" width="8" style="157" hidden="1" customWidth="1"/>
    <col min="5" max="5" width="13.28515625" style="89" customWidth="1"/>
    <col min="6" max="6" width="9.5703125" bestFit="1" customWidth="1"/>
    <col min="7" max="7" width="12.85546875" bestFit="1" customWidth="1"/>
  </cols>
  <sheetData>
    <row r="1" spans="1:7" ht="54.75" customHeight="1">
      <c r="A1" s="634" t="s">
        <v>176</v>
      </c>
      <c r="B1" s="634"/>
      <c r="C1" s="634"/>
      <c r="D1" s="634"/>
      <c r="E1" s="634"/>
    </row>
    <row r="2" spans="1:7" ht="12.75" customHeight="1">
      <c r="A2" s="392" t="s">
        <v>2</v>
      </c>
      <c r="B2" s="392"/>
      <c r="C2" s="6">
        <f>C3+C4</f>
        <v>4098.6000000000004</v>
      </c>
      <c r="D2" s="7"/>
    </row>
    <row r="3" spans="1:7" ht="12.75" customHeight="1">
      <c r="A3" s="390" t="s">
        <v>3</v>
      </c>
      <c r="B3" s="390"/>
      <c r="C3" s="9">
        <v>4098.6000000000004</v>
      </c>
      <c r="D3" s="7"/>
      <c r="E3" s="87"/>
    </row>
    <row r="4" spans="1:7" ht="12.75" customHeight="1">
      <c r="A4" s="390" t="s">
        <v>4</v>
      </c>
      <c r="B4" s="390"/>
      <c r="C4" s="9">
        <v>0</v>
      </c>
      <c r="D4" s="7"/>
      <c r="E4" s="87"/>
    </row>
    <row r="5" spans="1:7">
      <c r="A5" s="133"/>
      <c r="B5" s="373"/>
      <c r="C5" s="10"/>
      <c r="D5" s="7"/>
      <c r="E5" s="87"/>
    </row>
    <row r="6" spans="1:7" ht="12.75" customHeight="1">
      <c r="A6" s="635" t="s">
        <v>5</v>
      </c>
      <c r="B6" s="636"/>
      <c r="C6" s="637"/>
      <c r="D6" s="641" t="s">
        <v>6</v>
      </c>
      <c r="E6" s="643">
        <f>E11+E15+E16+E17+E18+E26</f>
        <v>3821820</v>
      </c>
    </row>
    <row r="7" spans="1:7" ht="7.5" customHeight="1">
      <c r="A7" s="638"/>
      <c r="B7" s="639"/>
      <c r="C7" s="640"/>
      <c r="D7" s="642"/>
      <c r="E7" s="644"/>
    </row>
    <row r="8" spans="1:7" ht="12.75" customHeight="1">
      <c r="A8" s="648" t="s">
        <v>7</v>
      </c>
      <c r="B8" s="649"/>
      <c r="C8" s="649"/>
      <c r="D8" s="649"/>
      <c r="E8" s="650"/>
    </row>
    <row r="9" spans="1:7" s="150" customFormat="1" ht="27.75" customHeight="1">
      <c r="A9" s="651" t="s">
        <v>95</v>
      </c>
      <c r="B9" s="652"/>
      <c r="C9" s="653"/>
      <c r="D9" s="202"/>
      <c r="E9" s="246">
        <v>603477</v>
      </c>
      <c r="G9" s="200"/>
    </row>
    <row r="10" spans="1:7" s="147" customFormat="1" ht="27" hidden="1" customHeight="1">
      <c r="A10" s="654" t="s">
        <v>9</v>
      </c>
      <c r="B10" s="655"/>
      <c r="C10" s="655"/>
      <c r="D10" s="203"/>
      <c r="E10" s="204">
        <v>0</v>
      </c>
    </row>
    <row r="11" spans="1:7" ht="12.75" customHeight="1">
      <c r="A11" s="656" t="s">
        <v>10</v>
      </c>
      <c r="B11" s="657"/>
      <c r="C11" s="658"/>
      <c r="D11" s="205"/>
      <c r="E11" s="244">
        <f>E9+E10</f>
        <v>603477</v>
      </c>
    </row>
    <row r="12" spans="1:7" ht="12.75" customHeight="1">
      <c r="A12" s="659" t="s">
        <v>35</v>
      </c>
      <c r="B12" s="660"/>
      <c r="C12" s="660"/>
      <c r="D12" s="660"/>
      <c r="E12" s="661"/>
    </row>
    <row r="13" spans="1:7" s="150" customFormat="1" ht="25.5" customHeight="1">
      <c r="A13" s="651" t="s">
        <v>12</v>
      </c>
      <c r="B13" s="652"/>
      <c r="C13" s="653"/>
      <c r="D13" s="202"/>
      <c r="E13" s="246">
        <v>177552</v>
      </c>
    </row>
    <row r="14" spans="1:7" s="147" customFormat="1" ht="27" hidden="1" customHeight="1">
      <c r="A14" s="654" t="s">
        <v>13</v>
      </c>
      <c r="B14" s="655"/>
      <c r="C14" s="655"/>
      <c r="D14" s="203"/>
      <c r="E14" s="204">
        <v>0</v>
      </c>
    </row>
    <row r="15" spans="1:7" ht="12.75" customHeight="1">
      <c r="A15" s="656" t="s">
        <v>14</v>
      </c>
      <c r="B15" s="657"/>
      <c r="C15" s="658"/>
      <c r="D15" s="205"/>
      <c r="E15" s="244">
        <f>E13+E14</f>
        <v>177552</v>
      </c>
    </row>
    <row r="16" spans="1:7" s="93" customFormat="1" hidden="1">
      <c r="A16" s="662" t="s">
        <v>82</v>
      </c>
      <c r="B16" s="663"/>
      <c r="C16" s="664"/>
      <c r="D16" s="206"/>
      <c r="E16" s="207">
        <v>0</v>
      </c>
    </row>
    <row r="17" spans="1:5" s="96" customFormat="1" ht="12.75" hidden="1" customHeight="1">
      <c r="A17" s="665" t="s">
        <v>71</v>
      </c>
      <c r="B17" s="666"/>
      <c r="C17" s="667"/>
      <c r="D17" s="208"/>
      <c r="E17" s="209">
        <v>0</v>
      </c>
    </row>
    <row r="18" spans="1:5" s="99" customFormat="1" ht="12.75" hidden="1" customHeight="1">
      <c r="A18" s="668" t="s">
        <v>70</v>
      </c>
      <c r="B18" s="669"/>
      <c r="C18" s="670"/>
      <c r="D18" s="210"/>
      <c r="E18" s="211">
        <v>0</v>
      </c>
    </row>
    <row r="19" spans="1:5" s="99" customFormat="1" ht="12.75" customHeight="1">
      <c r="A19" s="645" t="s">
        <v>104</v>
      </c>
      <c r="B19" s="646"/>
      <c r="C19" s="646"/>
      <c r="D19" s="646"/>
      <c r="E19" s="647"/>
    </row>
    <row r="20" spans="1:5" s="99" customFormat="1" ht="12.75" customHeight="1">
      <c r="A20" s="212" t="s">
        <v>105</v>
      </c>
      <c r="B20" s="213"/>
      <c r="C20" s="213"/>
      <c r="D20" s="214"/>
      <c r="E20" s="244">
        <v>1952085</v>
      </c>
    </row>
    <row r="21" spans="1:5" s="99" customFormat="1" ht="12.75" customHeight="1">
      <c r="A21" s="212" t="s">
        <v>106</v>
      </c>
      <c r="B21" s="213"/>
      <c r="C21" s="213"/>
      <c r="D21" s="214"/>
      <c r="E21" s="244">
        <v>743588</v>
      </c>
    </row>
    <row r="22" spans="1:5" s="99" customFormat="1" ht="12.75" customHeight="1">
      <c r="A22" s="212" t="s">
        <v>107</v>
      </c>
      <c r="B22" s="213"/>
      <c r="C22" s="213"/>
      <c r="D22" s="214"/>
      <c r="E22" s="244">
        <v>122934</v>
      </c>
    </row>
    <row r="23" spans="1:5" s="99" customFormat="1" ht="12.75" customHeight="1">
      <c r="A23" s="212" t="s">
        <v>108</v>
      </c>
      <c r="B23" s="213"/>
      <c r="C23" s="213"/>
      <c r="D23" s="214"/>
      <c r="E23" s="244">
        <v>222184</v>
      </c>
    </row>
    <row r="24" spans="1:5" s="99" customFormat="1" ht="12.75" hidden="1" customHeight="1">
      <c r="A24" s="212" t="s">
        <v>109</v>
      </c>
      <c r="B24" s="213"/>
      <c r="C24" s="213"/>
      <c r="D24" s="214"/>
      <c r="E24" s="213"/>
    </row>
    <row r="25" spans="1:5" s="99" customFormat="1" ht="12.75" hidden="1" customHeight="1">
      <c r="A25" s="212" t="s">
        <v>110</v>
      </c>
      <c r="B25" s="213"/>
      <c r="C25" s="213"/>
      <c r="D25" s="214"/>
      <c r="E25" s="213"/>
    </row>
    <row r="26" spans="1:5" s="145" customFormat="1" ht="12.75" customHeight="1">
      <c r="A26" s="215" t="s">
        <v>111</v>
      </c>
      <c r="B26" s="216"/>
      <c r="C26" s="216"/>
      <c r="D26" s="217"/>
      <c r="E26" s="246">
        <f>SUM(E20:E25)</f>
        <v>3040791</v>
      </c>
    </row>
    <row r="27" spans="1:5">
      <c r="A27" s="218"/>
      <c r="B27" s="219"/>
      <c r="C27" s="219"/>
      <c r="D27" s="220"/>
      <c r="E27" s="221"/>
    </row>
    <row r="28" spans="1:5" ht="12.75" customHeight="1">
      <c r="A28" s="635" t="s">
        <v>44</v>
      </c>
      <c r="B28" s="636"/>
      <c r="C28" s="637"/>
      <c r="D28" s="376"/>
      <c r="E28" s="643">
        <f>E33+E37+E38+E39+E40+E48</f>
        <v>3026937</v>
      </c>
    </row>
    <row r="29" spans="1:5">
      <c r="A29" s="638"/>
      <c r="B29" s="639"/>
      <c r="C29" s="640"/>
      <c r="D29" s="377"/>
      <c r="E29" s="644"/>
    </row>
    <row r="30" spans="1:5" ht="12.75" customHeight="1">
      <c r="A30" s="674" t="s">
        <v>16</v>
      </c>
      <c r="B30" s="675"/>
      <c r="C30" s="675"/>
      <c r="D30" s="675"/>
      <c r="E30" s="676"/>
    </row>
    <row r="31" spans="1:5" s="197" customFormat="1">
      <c r="A31" s="677" t="s">
        <v>45</v>
      </c>
      <c r="B31" s="678"/>
      <c r="C31" s="679"/>
      <c r="D31" s="222"/>
      <c r="E31" s="246">
        <v>501279</v>
      </c>
    </row>
    <row r="32" spans="1:5" ht="24.75" hidden="1" customHeight="1">
      <c r="A32" s="654" t="s">
        <v>46</v>
      </c>
      <c r="B32" s="655"/>
      <c r="C32" s="655"/>
      <c r="D32" s="223"/>
      <c r="E32" s="199">
        <f>E10</f>
        <v>0</v>
      </c>
    </row>
    <row r="33" spans="1:5" ht="12.75" customHeight="1">
      <c r="A33" s="656" t="s">
        <v>47</v>
      </c>
      <c r="B33" s="657"/>
      <c r="C33" s="658"/>
      <c r="D33" s="205"/>
      <c r="E33" s="244">
        <f>E31+E32</f>
        <v>501279</v>
      </c>
    </row>
    <row r="34" spans="1:5" ht="12.75" customHeight="1">
      <c r="A34" s="674" t="s">
        <v>35</v>
      </c>
      <c r="B34" s="675"/>
      <c r="C34" s="675"/>
      <c r="D34" s="675"/>
      <c r="E34" s="676"/>
    </row>
    <row r="35" spans="1:5" s="150" customFormat="1">
      <c r="A35" s="651" t="s">
        <v>48</v>
      </c>
      <c r="B35" s="652"/>
      <c r="C35" s="653"/>
      <c r="D35" s="202"/>
      <c r="E35" s="246">
        <v>147484</v>
      </c>
    </row>
    <row r="36" spans="1:5" s="147" customFormat="1" ht="12.75" hidden="1" customHeight="1">
      <c r="A36" s="654" t="s">
        <v>49</v>
      </c>
      <c r="B36" s="655"/>
      <c r="C36" s="680"/>
      <c r="D36" s="224"/>
      <c r="E36" s="204">
        <f>E14</f>
        <v>0</v>
      </c>
    </row>
    <row r="37" spans="1:5" ht="12.75" customHeight="1">
      <c r="A37" s="656" t="s">
        <v>50</v>
      </c>
      <c r="B37" s="657"/>
      <c r="C37" s="658"/>
      <c r="D37" s="205"/>
      <c r="E37" s="244">
        <f>E35+E36</f>
        <v>147484</v>
      </c>
    </row>
    <row r="38" spans="1:5" s="93" customFormat="1" ht="12.75" hidden="1" customHeight="1">
      <c r="A38" s="662" t="s">
        <v>83</v>
      </c>
      <c r="B38" s="663"/>
      <c r="C38" s="664"/>
      <c r="D38" s="206"/>
      <c r="E38" s="207">
        <v>0</v>
      </c>
    </row>
    <row r="39" spans="1:5" ht="12.75" hidden="1" customHeight="1">
      <c r="A39" s="671" t="s">
        <v>73</v>
      </c>
      <c r="B39" s="672"/>
      <c r="C39" s="673"/>
      <c r="D39" s="205"/>
      <c r="E39" s="209">
        <v>0</v>
      </c>
    </row>
    <row r="40" spans="1:5" s="99" customFormat="1" ht="12.75" hidden="1" customHeight="1">
      <c r="A40" s="684" t="s">
        <v>72</v>
      </c>
      <c r="B40" s="685"/>
      <c r="C40" s="686"/>
      <c r="D40" s="210"/>
      <c r="E40" s="211">
        <v>0</v>
      </c>
    </row>
    <row r="41" spans="1:5" s="99" customFormat="1" ht="12.75" customHeight="1">
      <c r="A41" s="645" t="s">
        <v>104</v>
      </c>
      <c r="B41" s="646"/>
      <c r="C41" s="646"/>
      <c r="D41" s="646"/>
      <c r="E41" s="647"/>
    </row>
    <row r="42" spans="1:5" s="99" customFormat="1" ht="12.75" customHeight="1">
      <c r="A42" s="693" t="s">
        <v>126</v>
      </c>
      <c r="B42" s="694"/>
      <c r="C42" s="695"/>
      <c r="D42" s="214"/>
      <c r="E42" s="244">
        <v>1480397</v>
      </c>
    </row>
    <row r="43" spans="1:5" s="99" customFormat="1" ht="12.75" customHeight="1">
      <c r="A43" s="693" t="s">
        <v>127</v>
      </c>
      <c r="B43" s="694"/>
      <c r="C43" s="695"/>
      <c r="D43" s="214"/>
      <c r="E43" s="244">
        <v>602256</v>
      </c>
    </row>
    <row r="44" spans="1:5" s="99" customFormat="1" ht="12.75" customHeight="1">
      <c r="A44" s="693" t="s">
        <v>128</v>
      </c>
      <c r="B44" s="694"/>
      <c r="C44" s="695"/>
      <c r="D44" s="214"/>
      <c r="E44" s="244">
        <v>106039</v>
      </c>
    </row>
    <row r="45" spans="1:5" s="99" customFormat="1" ht="12.75" customHeight="1">
      <c r="A45" s="693" t="s">
        <v>129</v>
      </c>
      <c r="B45" s="694"/>
      <c r="C45" s="695"/>
      <c r="D45" s="214"/>
      <c r="E45" s="244">
        <v>189482</v>
      </c>
    </row>
    <row r="46" spans="1:5" s="99" customFormat="1" ht="12.75" hidden="1" customHeight="1">
      <c r="A46" s="628" t="s">
        <v>109</v>
      </c>
      <c r="B46" s="629"/>
      <c r="C46" s="630"/>
      <c r="D46" s="214"/>
      <c r="E46" s="244"/>
    </row>
    <row r="47" spans="1:5" s="99" customFormat="1" ht="12.75" hidden="1" customHeight="1">
      <c r="A47" s="628" t="s">
        <v>110</v>
      </c>
      <c r="B47" s="629"/>
      <c r="C47" s="630"/>
      <c r="D47" s="214"/>
      <c r="E47" s="245"/>
    </row>
    <row r="48" spans="1:5" s="145" customFormat="1" ht="12.75" customHeight="1">
      <c r="A48" s="631" t="s">
        <v>130</v>
      </c>
      <c r="B48" s="632"/>
      <c r="C48" s="633"/>
      <c r="D48" s="217"/>
      <c r="E48" s="246">
        <f>SUM(E42:E47)</f>
        <v>2378174</v>
      </c>
    </row>
    <row r="49" spans="1:7" ht="12.75" customHeight="1">
      <c r="A49" s="687" t="s">
        <v>51</v>
      </c>
      <c r="B49" s="688"/>
      <c r="C49" s="689"/>
      <c r="D49" s="225"/>
      <c r="E49" s="250">
        <f>E28/E6</f>
        <v>0.792014537576338</v>
      </c>
    </row>
    <row r="50" spans="1:7" s="58" customFormat="1">
      <c r="A50" s="226"/>
      <c r="B50" s="227"/>
      <c r="C50" s="227"/>
      <c r="D50" s="228"/>
      <c r="E50" s="229"/>
    </row>
    <row r="51" spans="1:7" s="38" customFormat="1" ht="12.75" customHeight="1">
      <c r="A51" s="635" t="s">
        <v>15</v>
      </c>
      <c r="B51" s="636"/>
      <c r="C51" s="637"/>
      <c r="D51" s="376"/>
      <c r="E51" s="643">
        <f>E72+E77+E91</f>
        <v>906138.29200000002</v>
      </c>
    </row>
    <row r="52" spans="1:7" s="38" customFormat="1" ht="6.75" customHeight="1">
      <c r="A52" s="638"/>
      <c r="B52" s="639"/>
      <c r="C52" s="640"/>
      <c r="D52" s="377"/>
      <c r="E52" s="644"/>
    </row>
    <row r="53" spans="1:7" s="38" customFormat="1" ht="12.75" customHeight="1">
      <c r="A53" s="674" t="s">
        <v>16</v>
      </c>
      <c r="B53" s="675"/>
      <c r="C53" s="675"/>
      <c r="D53" s="675"/>
      <c r="E53" s="676"/>
    </row>
    <row r="54" spans="1:7" s="38" customFormat="1">
      <c r="A54" s="690" t="s">
        <v>17</v>
      </c>
      <c r="B54" s="691"/>
      <c r="C54" s="692"/>
      <c r="D54" s="375">
        <f>D55+D56+D57+D58+D59+D60+D63+D64+D65++D68+D69+D61</f>
        <v>12.27</v>
      </c>
      <c r="E54" s="244"/>
    </row>
    <row r="55" spans="1:7" s="179" customFormat="1" ht="12.75" customHeight="1">
      <c r="A55" s="681" t="s">
        <v>135</v>
      </c>
      <c r="B55" s="682"/>
      <c r="C55" s="683"/>
      <c r="D55" s="248">
        <v>1.7</v>
      </c>
      <c r="E55" s="251">
        <v>83611</v>
      </c>
    </row>
    <row r="56" spans="1:7" s="179" customFormat="1" ht="12.75" customHeight="1">
      <c r="A56" s="681" t="s">
        <v>136</v>
      </c>
      <c r="B56" s="682"/>
      <c r="C56" s="683"/>
      <c r="D56" s="248">
        <v>1.59</v>
      </c>
      <c r="E56" s="251">
        <v>78200</v>
      </c>
    </row>
    <row r="57" spans="1:7" s="179" customFormat="1" ht="12.75" customHeight="1">
      <c r="A57" s="681" t="s">
        <v>137</v>
      </c>
      <c r="B57" s="682"/>
      <c r="C57" s="683"/>
      <c r="D57" s="248">
        <v>1.2</v>
      </c>
      <c r="E57" s="251">
        <v>59022</v>
      </c>
    </row>
    <row r="58" spans="1:7" s="179" customFormat="1" ht="12.75" customHeight="1">
      <c r="A58" s="681" t="s">
        <v>138</v>
      </c>
      <c r="B58" s="682"/>
      <c r="C58" s="683"/>
      <c r="D58" s="248">
        <v>2.75</v>
      </c>
      <c r="E58" s="251">
        <v>135254</v>
      </c>
    </row>
    <row r="59" spans="1:7" s="179" customFormat="1" ht="12.75" customHeight="1">
      <c r="A59" s="681" t="s">
        <v>139</v>
      </c>
      <c r="B59" s="682"/>
      <c r="C59" s="683"/>
      <c r="D59" s="248">
        <v>2.71</v>
      </c>
      <c r="E59" s="251">
        <f>D59*C2*12</f>
        <v>133286.47200000001</v>
      </c>
    </row>
    <row r="60" spans="1:7" s="179" customFormat="1" ht="12.75" hidden="1" customHeight="1">
      <c r="A60" s="681" t="s">
        <v>140</v>
      </c>
      <c r="B60" s="682"/>
      <c r="C60" s="683"/>
      <c r="D60" s="248"/>
      <c r="E60" s="251">
        <f>D60*C2*12</f>
        <v>0</v>
      </c>
    </row>
    <row r="61" spans="1:7" s="179" customFormat="1" ht="12.75" customHeight="1">
      <c r="A61" s="681" t="s">
        <v>141</v>
      </c>
      <c r="B61" s="682"/>
      <c r="C61" s="683"/>
      <c r="D61" s="248">
        <v>0.21</v>
      </c>
      <c r="E61" s="244">
        <v>10328</v>
      </c>
      <c r="G61" s="125"/>
    </row>
    <row r="62" spans="1:7" s="179" customFormat="1" ht="12.75" hidden="1" customHeight="1">
      <c r="A62" s="690" t="s">
        <v>123</v>
      </c>
      <c r="B62" s="691"/>
      <c r="C62" s="692"/>
      <c r="D62" s="249"/>
      <c r="E62" s="244"/>
    </row>
    <row r="63" spans="1:7" s="38" customFormat="1">
      <c r="A63" s="696" t="s">
        <v>122</v>
      </c>
      <c r="B63" s="697"/>
      <c r="C63" s="698"/>
      <c r="D63" s="84">
        <v>0.18</v>
      </c>
      <c r="E63" s="251">
        <v>8853</v>
      </c>
    </row>
    <row r="64" spans="1:7" s="38" customFormat="1" ht="12.75" customHeight="1">
      <c r="A64" s="696" t="s">
        <v>170</v>
      </c>
      <c r="B64" s="697"/>
      <c r="C64" s="698"/>
      <c r="D64" s="84">
        <v>0.53</v>
      </c>
      <c r="E64" s="251">
        <v>26067</v>
      </c>
    </row>
    <row r="65" spans="1:6" s="38" customFormat="1" ht="12.75" customHeight="1">
      <c r="A65" s="681" t="s">
        <v>121</v>
      </c>
      <c r="B65" s="682"/>
      <c r="C65" s="683"/>
      <c r="D65" s="248">
        <v>1.4</v>
      </c>
      <c r="E65" s="251">
        <v>68856</v>
      </c>
    </row>
    <row r="66" spans="1:6" s="38" customFormat="1" ht="12.75" hidden="1" customHeight="1">
      <c r="A66" s="681" t="s">
        <v>180</v>
      </c>
      <c r="B66" s="682"/>
      <c r="C66" s="683"/>
      <c r="D66" s="248">
        <v>0</v>
      </c>
      <c r="E66" s="199">
        <f>D66*C3</f>
        <v>0</v>
      </c>
    </row>
    <row r="67" spans="1:6" s="38" customFormat="1" hidden="1">
      <c r="A67" s="681" t="s">
        <v>119</v>
      </c>
      <c r="B67" s="682"/>
      <c r="C67" s="683"/>
      <c r="D67" s="248">
        <v>0</v>
      </c>
      <c r="E67" s="199">
        <v>0</v>
      </c>
    </row>
    <row r="68" spans="1:6" s="38" customFormat="1" ht="12.75" hidden="1" customHeight="1">
      <c r="A68" s="681" t="s">
        <v>87</v>
      </c>
      <c r="B68" s="682"/>
      <c r="C68" s="683"/>
      <c r="D68" s="84"/>
      <c r="E68" s="251">
        <f>D68*C2*12</f>
        <v>0</v>
      </c>
      <c r="F68" s="198"/>
    </row>
    <row r="69" spans="1:6" s="38" customFormat="1" ht="12.75" hidden="1" customHeight="1">
      <c r="A69" s="681" t="s">
        <v>37</v>
      </c>
      <c r="B69" s="682"/>
      <c r="C69" s="683"/>
      <c r="D69" s="196"/>
      <c r="E69" s="251">
        <f>D69*C2*12</f>
        <v>0</v>
      </c>
      <c r="F69" s="198"/>
    </row>
    <row r="70" spans="1:6" s="38" customFormat="1" ht="12.75" hidden="1" customHeight="1">
      <c r="A70" s="687" t="s">
        <v>101</v>
      </c>
      <c r="B70" s="688"/>
      <c r="C70" s="689"/>
      <c r="D70" s="225"/>
      <c r="E70" s="244">
        <f>E54+E62+E68+E69</f>
        <v>0</v>
      </c>
    </row>
    <row r="71" spans="1:6" s="179" customFormat="1" ht="55.5" hidden="1" customHeight="1">
      <c r="A71" s="696" t="s">
        <v>134</v>
      </c>
      <c r="B71" s="697"/>
      <c r="C71" s="698"/>
      <c r="D71" s="230"/>
      <c r="E71" s="244">
        <v>0</v>
      </c>
    </row>
    <row r="72" spans="1:6" s="27" customFormat="1" ht="12.75" customHeight="1">
      <c r="A72" s="687" t="s">
        <v>102</v>
      </c>
      <c r="B72" s="688"/>
      <c r="C72" s="689"/>
      <c r="D72" s="225"/>
      <c r="E72" s="244">
        <f>SUM(E55:E69)</f>
        <v>603477.47200000007</v>
      </c>
    </row>
    <row r="73" spans="1:6" ht="12.75" customHeight="1">
      <c r="A73" s="674" t="s">
        <v>35</v>
      </c>
      <c r="B73" s="675"/>
      <c r="C73" s="675"/>
      <c r="D73" s="675"/>
      <c r="E73" s="676"/>
    </row>
    <row r="74" spans="1:6" ht="18" customHeight="1">
      <c r="A74" s="702" t="s">
        <v>181</v>
      </c>
      <c r="B74" s="703"/>
      <c r="C74" s="704"/>
      <c r="D74" s="252">
        <v>3.61</v>
      </c>
      <c r="E74" s="246">
        <v>241845</v>
      </c>
    </row>
    <row r="75" spans="1:6" ht="12.75" hidden="1" customHeight="1">
      <c r="A75" s="681" t="s">
        <v>87</v>
      </c>
      <c r="B75" s="682"/>
      <c r="C75" s="683"/>
      <c r="D75" s="247"/>
      <c r="E75" s="251"/>
    </row>
    <row r="76" spans="1:6" ht="12.75" hidden="1" customHeight="1">
      <c r="A76" s="681" t="s">
        <v>37</v>
      </c>
      <c r="B76" s="682"/>
      <c r="C76" s="683"/>
      <c r="D76" s="247"/>
      <c r="E76" s="251"/>
    </row>
    <row r="77" spans="1:6" ht="12.75" customHeight="1">
      <c r="A77" s="687" t="s">
        <v>38</v>
      </c>
      <c r="B77" s="688"/>
      <c r="C77" s="689"/>
      <c r="D77" s="254"/>
      <c r="E77" s="244">
        <f>SUM(E74:E76)</f>
        <v>241845</v>
      </c>
    </row>
    <row r="78" spans="1:6" s="93" customFormat="1" ht="17.25" hidden="1" customHeight="1">
      <c r="A78" s="705" t="s">
        <v>84</v>
      </c>
      <c r="B78" s="706"/>
      <c r="C78" s="706"/>
      <c r="D78" s="706"/>
      <c r="E78" s="707"/>
    </row>
    <row r="79" spans="1:6" s="93" customFormat="1" ht="12.75" hidden="1" customHeight="1">
      <c r="A79" s="708" t="s">
        <v>85</v>
      </c>
      <c r="B79" s="709"/>
      <c r="C79" s="710"/>
      <c r="D79" s="201">
        <v>1.8</v>
      </c>
      <c r="E79" s="255"/>
    </row>
    <row r="80" spans="1:6" s="93" customFormat="1" ht="12.75" hidden="1" customHeight="1">
      <c r="A80" s="231" t="s">
        <v>103</v>
      </c>
      <c r="B80" s="384"/>
      <c r="C80" s="385"/>
      <c r="D80" s="386"/>
      <c r="E80" s="255">
        <v>0</v>
      </c>
    </row>
    <row r="81" spans="1:5" s="93" customFormat="1" ht="12.75" hidden="1" customHeight="1">
      <c r="A81" s="708" t="s">
        <v>37</v>
      </c>
      <c r="B81" s="709"/>
      <c r="C81" s="710"/>
      <c r="D81" s="232"/>
      <c r="E81" s="256">
        <f>E79*0.1</f>
        <v>0</v>
      </c>
    </row>
    <row r="82" spans="1:5" s="93" customFormat="1" ht="12.75" hidden="1" customHeight="1">
      <c r="A82" s="708" t="s">
        <v>87</v>
      </c>
      <c r="B82" s="709"/>
      <c r="C82" s="710"/>
      <c r="D82" s="232"/>
      <c r="E82" s="256">
        <f>E79*0.02</f>
        <v>0</v>
      </c>
    </row>
    <row r="83" spans="1:5" s="93" customFormat="1" ht="12.75" hidden="1" customHeight="1">
      <c r="A83" s="711" t="s">
        <v>88</v>
      </c>
      <c r="B83" s="712"/>
      <c r="C83" s="713"/>
      <c r="D83" s="233"/>
      <c r="E83" s="257">
        <f>SUM(E79:E82)</f>
        <v>0</v>
      </c>
    </row>
    <row r="84" spans="1:5" s="96" customFormat="1" ht="12.75" hidden="1" customHeight="1">
      <c r="A84" s="699" t="s">
        <v>77</v>
      </c>
      <c r="B84" s="700"/>
      <c r="C84" s="700"/>
      <c r="D84" s="700"/>
      <c r="E84" s="701"/>
    </row>
    <row r="85" spans="1:5" s="96" customFormat="1" ht="12.75" hidden="1" customHeight="1">
      <c r="A85" s="717" t="s">
        <v>37</v>
      </c>
      <c r="B85" s="718"/>
      <c r="C85" s="719"/>
      <c r="D85" s="234"/>
      <c r="E85" s="235">
        <f>E17*0.12</f>
        <v>0</v>
      </c>
    </row>
    <row r="86" spans="1:5" s="96" customFormat="1" ht="12.75" hidden="1" customHeight="1">
      <c r="A86" s="717" t="s">
        <v>75</v>
      </c>
      <c r="B86" s="718"/>
      <c r="C86" s="719"/>
      <c r="D86" s="234"/>
      <c r="E86" s="235">
        <f>E17-E17/1.18</f>
        <v>0</v>
      </c>
    </row>
    <row r="87" spans="1:5" s="96" customFormat="1" ht="12.75" hidden="1" customHeight="1">
      <c r="A87" s="720" t="s">
        <v>78</v>
      </c>
      <c r="B87" s="721"/>
      <c r="C87" s="722"/>
      <c r="D87" s="236"/>
      <c r="E87" s="237">
        <f>E85+E86</f>
        <v>0</v>
      </c>
    </row>
    <row r="88" spans="1:5" s="194" customFormat="1" ht="12.75" customHeight="1">
      <c r="A88" s="723" t="s">
        <v>178</v>
      </c>
      <c r="B88" s="724"/>
      <c r="C88" s="724"/>
      <c r="D88" s="724"/>
      <c r="E88" s="725"/>
    </row>
    <row r="89" spans="1:5" s="194" customFormat="1">
      <c r="A89" s="626" t="s">
        <v>131</v>
      </c>
      <c r="B89" s="626"/>
      <c r="C89" s="626"/>
      <c r="D89" s="195"/>
      <c r="E89" s="387">
        <f>E26*0.02</f>
        <v>60815.82</v>
      </c>
    </row>
    <row r="90" spans="1:5" s="194" customFormat="1" hidden="1">
      <c r="A90" s="626" t="s">
        <v>75</v>
      </c>
      <c r="B90" s="626"/>
      <c r="C90" s="626"/>
      <c r="D90" s="195"/>
      <c r="E90" s="382"/>
    </row>
    <row r="91" spans="1:5" s="194" customFormat="1">
      <c r="A91" s="627" t="s">
        <v>177</v>
      </c>
      <c r="B91" s="627"/>
      <c r="C91" s="627"/>
      <c r="D91" s="383"/>
      <c r="E91" s="387">
        <f>E89+E90</f>
        <v>60815.82</v>
      </c>
    </row>
    <row r="92" spans="1:5" ht="12.75" hidden="1" customHeight="1">
      <c r="A92" s="238"/>
      <c r="B92" s="239"/>
      <c r="C92" s="239"/>
      <c r="D92" s="240"/>
      <c r="E92" s="241"/>
    </row>
    <row r="93" spans="1:5" ht="19.5" customHeight="1">
      <c r="A93" s="726" t="s">
        <v>79</v>
      </c>
      <c r="B93" s="727"/>
      <c r="C93" s="727"/>
      <c r="D93" s="727"/>
      <c r="E93" s="728"/>
    </row>
    <row r="94" spans="1:5" ht="12.75" customHeight="1">
      <c r="A94" s="714" t="s">
        <v>97</v>
      </c>
      <c r="B94" s="715"/>
      <c r="C94" s="716"/>
      <c r="D94" s="242"/>
      <c r="E94" s="244">
        <f>E11-E72</f>
        <v>-0.47200000006705523</v>
      </c>
    </row>
    <row r="95" spans="1:5" ht="12.75" customHeight="1">
      <c r="A95" s="714" t="s">
        <v>98</v>
      </c>
      <c r="B95" s="715"/>
      <c r="C95" s="716"/>
      <c r="D95" s="242"/>
      <c r="E95" s="244">
        <f>E15-E77</f>
        <v>-64293</v>
      </c>
    </row>
    <row r="96" spans="1:5" ht="12.75" customHeight="1">
      <c r="A96" s="714" t="s">
        <v>117</v>
      </c>
      <c r="B96" s="715"/>
      <c r="C96" s="716"/>
      <c r="D96" s="242"/>
      <c r="E96" s="244">
        <v>-1737</v>
      </c>
    </row>
    <row r="97" spans="1:7" ht="12.75" customHeight="1">
      <c r="A97" s="714" t="s">
        <v>118</v>
      </c>
      <c r="B97" s="715"/>
      <c r="C97" s="716"/>
      <c r="D97" s="242"/>
      <c r="E97" s="244">
        <f>E96+E95</f>
        <v>-66030</v>
      </c>
      <c r="F97" s="48"/>
      <c r="G97" s="253"/>
    </row>
    <row r="98" spans="1:7" s="132" customFormat="1" ht="18.75" customHeight="1">
      <c r="A98" s="729" t="s">
        <v>99</v>
      </c>
      <c r="B98" s="730"/>
      <c r="C98" s="731"/>
      <c r="D98" s="205"/>
      <c r="E98" s="244">
        <f>E28-E6</f>
        <v>-794883</v>
      </c>
      <c r="G98" s="187"/>
    </row>
    <row r="99" spans="1:7" ht="26.25" hidden="1" customHeight="1">
      <c r="A99" s="732" t="s">
        <v>113</v>
      </c>
      <c r="B99" s="733"/>
      <c r="C99" s="734"/>
      <c r="D99" s="243"/>
      <c r="E99" s="244">
        <f>E97-E98</f>
        <v>728853</v>
      </c>
    </row>
    <row r="100" spans="1:7" s="114" customFormat="1" ht="27" hidden="1" customHeight="1">
      <c r="A100" s="735" t="s">
        <v>114</v>
      </c>
      <c r="B100" s="736"/>
      <c r="C100" s="737"/>
      <c r="D100" s="152"/>
      <c r="E100" s="372">
        <f>E16-E83</f>
        <v>0</v>
      </c>
    </row>
    <row r="101" spans="1:7" s="116" customFormat="1" ht="12.75" hidden="1" customHeight="1">
      <c r="A101" s="456" t="s">
        <v>115</v>
      </c>
      <c r="B101" s="457"/>
      <c r="C101" s="458"/>
      <c r="D101" s="174"/>
      <c r="E101" s="192">
        <f>E17-E87</f>
        <v>0</v>
      </c>
    </row>
    <row r="102" spans="1:7" s="118" customFormat="1" ht="12.75" hidden="1" customHeight="1">
      <c r="A102" s="459" t="s">
        <v>116</v>
      </c>
      <c r="B102" s="460"/>
      <c r="C102" s="461"/>
      <c r="D102" s="175"/>
      <c r="E102" s="193">
        <f>E18-E91</f>
        <v>-60815.82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378" t="s">
        <v>171</v>
      </c>
      <c r="B105" s="378"/>
      <c r="C105" s="378"/>
      <c r="D105" s="379" t="s">
        <v>172</v>
      </c>
      <c r="E105" s="388" t="s">
        <v>172</v>
      </c>
      <c r="F105" s="378"/>
      <c r="G105" s="378"/>
    </row>
    <row r="106" spans="1:7">
      <c r="A106" s="380"/>
      <c r="B106" s="380"/>
      <c r="C106" s="380"/>
      <c r="D106" s="381"/>
      <c r="E106" s="389"/>
      <c r="F106" s="378"/>
      <c r="G106" s="378"/>
    </row>
    <row r="107" spans="1:7">
      <c r="A107" s="378" t="s">
        <v>173</v>
      </c>
      <c r="B107" s="378"/>
      <c r="C107" s="378"/>
      <c r="D107" s="379" t="s">
        <v>174</v>
      </c>
      <c r="E107" s="388" t="s">
        <v>174</v>
      </c>
      <c r="F107" s="378"/>
      <c r="G107" s="378"/>
    </row>
    <row r="108" spans="1:7">
      <c r="A108" s="378"/>
      <c r="B108" s="378"/>
      <c r="C108" s="378"/>
      <c r="D108" s="379"/>
      <c r="E108" s="78"/>
      <c r="F108" s="378"/>
      <c r="G108" s="378"/>
    </row>
    <row r="109" spans="1:7">
      <c r="A109" s="378"/>
      <c r="B109" s="77" t="s">
        <v>61</v>
      </c>
      <c r="C109" s="77"/>
      <c r="D109" s="379"/>
      <c r="E109" s="378"/>
      <c r="F109" s="378"/>
      <c r="G109" s="378"/>
    </row>
    <row r="110" spans="1:7">
      <c r="A110" s="378" t="s">
        <v>179</v>
      </c>
      <c r="B110" s="378"/>
      <c r="C110" s="378"/>
      <c r="D110" s="379"/>
      <c r="E110" s="378"/>
      <c r="F110" s="378"/>
      <c r="G110" s="378"/>
    </row>
    <row r="111" spans="1:7" ht="14.25" customHeight="1">
      <c r="A111" s="378" t="s">
        <v>175</v>
      </c>
      <c r="B111" s="378"/>
      <c r="C111" s="378"/>
      <c r="D111" s="379"/>
      <c r="E111" s="378"/>
      <c r="F111" s="378"/>
      <c r="G111" s="378"/>
    </row>
  </sheetData>
  <mergeCells count="91">
    <mergeCell ref="A98:C98"/>
    <mergeCell ref="A99:C99"/>
    <mergeCell ref="A100:C100"/>
    <mergeCell ref="A101:C101"/>
    <mergeCell ref="A102:C102"/>
    <mergeCell ref="A97:C97"/>
    <mergeCell ref="A85:C85"/>
    <mergeCell ref="A86:C86"/>
    <mergeCell ref="A87:C87"/>
    <mergeCell ref="A88:E88"/>
    <mergeCell ref="A89:C89"/>
    <mergeCell ref="A90:C90"/>
    <mergeCell ref="A91:C91"/>
    <mergeCell ref="A93:E93"/>
    <mergeCell ref="A94:C94"/>
    <mergeCell ref="A95:C95"/>
    <mergeCell ref="A96:C96"/>
    <mergeCell ref="A84:E84"/>
    <mergeCell ref="A72:C72"/>
    <mergeCell ref="A73:E73"/>
    <mergeCell ref="A74:C74"/>
    <mergeCell ref="A75:C75"/>
    <mergeCell ref="A76:C76"/>
    <mergeCell ref="A77:C77"/>
    <mergeCell ref="A78:E78"/>
    <mergeCell ref="A79:C79"/>
    <mergeCell ref="A81:C81"/>
    <mergeCell ref="A82:C82"/>
    <mergeCell ref="A83:C83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59:C59"/>
    <mergeCell ref="A40:C40"/>
    <mergeCell ref="A41:E41"/>
    <mergeCell ref="A49:C49"/>
    <mergeCell ref="A51:C52"/>
    <mergeCell ref="E51:E52"/>
    <mergeCell ref="A53:E53"/>
    <mergeCell ref="A54:C54"/>
    <mergeCell ref="A55:C55"/>
    <mergeCell ref="A56:C56"/>
    <mergeCell ref="A57:C57"/>
    <mergeCell ref="A58:C58"/>
    <mergeCell ref="A42:C42"/>
    <mergeCell ref="A43:C43"/>
    <mergeCell ref="A44:C44"/>
    <mergeCell ref="A45:C45"/>
    <mergeCell ref="A18:C18"/>
    <mergeCell ref="A39:C39"/>
    <mergeCell ref="A28:C29"/>
    <mergeCell ref="E28:E29"/>
    <mergeCell ref="A30:E30"/>
    <mergeCell ref="A31:C31"/>
    <mergeCell ref="A32:C32"/>
    <mergeCell ref="A33:C33"/>
    <mergeCell ref="A34:E34"/>
    <mergeCell ref="A35:C35"/>
    <mergeCell ref="A36:C36"/>
    <mergeCell ref="A37:C37"/>
    <mergeCell ref="A38:C38"/>
    <mergeCell ref="A13:C13"/>
    <mergeCell ref="A14:C14"/>
    <mergeCell ref="A15:C15"/>
    <mergeCell ref="A16:C16"/>
    <mergeCell ref="A17:C17"/>
    <mergeCell ref="A46:C46"/>
    <mergeCell ref="A47:C47"/>
    <mergeCell ref="A48:C48"/>
    <mergeCell ref="A1:E1"/>
    <mergeCell ref="A2:B2"/>
    <mergeCell ref="A3:B3"/>
    <mergeCell ref="A4:B4"/>
    <mergeCell ref="A6:C7"/>
    <mergeCell ref="D6:D7"/>
    <mergeCell ref="E6:E7"/>
    <mergeCell ref="A19:E19"/>
    <mergeCell ref="A8:E8"/>
    <mergeCell ref="A9:C9"/>
    <mergeCell ref="A10:C10"/>
    <mergeCell ref="A11:C11"/>
    <mergeCell ref="A12:E12"/>
  </mergeCells>
  <printOptions horizontalCentered="1"/>
  <pageMargins left="0.15748031496062992" right="0.15748031496062992" top="7.874015748031496E-2" bottom="0.19685039370078741" header="0.51181102362204722" footer="0.51181102362204722"/>
  <pageSetup paperSize="9" scale="80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образец 2-в</vt:lpstr>
      <vt:lpstr>кабель, реклама</vt:lpstr>
      <vt:lpstr>шаблон (3)</vt:lpstr>
      <vt:lpstr>шаблон</vt:lpstr>
      <vt:lpstr>25</vt:lpstr>
      <vt:lpstr>'25'!Область_печати</vt:lpstr>
      <vt:lpstr>'кабель, реклама'!Область_печати</vt:lpstr>
      <vt:lpstr>'шаблон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Я</cp:lastModifiedBy>
  <cp:lastPrinted>2013-03-22T06:59:17Z</cp:lastPrinted>
  <dcterms:created xsi:type="dcterms:W3CDTF">1996-10-08T23:32:33Z</dcterms:created>
  <dcterms:modified xsi:type="dcterms:W3CDTF">2013-04-03T06:19:56Z</dcterms:modified>
</cp:coreProperties>
</file>