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34" sheetId="60" r:id="rId5"/>
  </sheets>
  <definedNames>
    <definedName name="_xlnm.Print_Area" localSheetId="4">'34'!$A$1:$E$110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51" i="60"/>
  <c r="E91"/>
  <c r="E89"/>
  <c r="E86"/>
  <c r="E85"/>
  <c r="E87" s="1"/>
  <c r="E82"/>
  <c r="E81"/>
  <c r="E83" s="1"/>
  <c r="E76"/>
  <c r="E75"/>
  <c r="E77" s="1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60" l="1"/>
  <c r="E28" s="1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100" i="60" l="1"/>
  <c r="E101"/>
  <c r="E6"/>
  <c r="E98" l="1"/>
  <c r="E49"/>
  <c r="E66" l="1"/>
  <c r="C2" l="1"/>
  <c r="E57" l="1"/>
  <c r="E65"/>
  <c r="E62"/>
  <c r="E72" l="1"/>
  <c r="E95"/>
  <c r="E97" s="1"/>
  <c r="E99" l="1"/>
  <c r="E102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<sst xmlns="http://schemas.openxmlformats.org/spreadsheetml/2006/main" count="424" uniqueCount="177">
  <si>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</si>
  <si>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</si>
  <si>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</si>
  <si>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</si>
  <si>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</si>
  <si>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</si>
  <si>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</si>
  <si>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</si>
  <si>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</si>
  <si>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</si>
  <si>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</si>
  <si>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</si>
  <si>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</si>
  <si>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</si>
  <si>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</si>
  <si>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</si>
  <si>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</si>
  <si>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</si>
  <si>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</si>
  <si>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</si>
  <si>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</si>
  <si>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</si>
  <si>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</si>
  <si>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</si>
  <si>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</si>
  <si>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</si>
  <si>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</si>
  <si>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</si>
  <si>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</si>
  <si>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</si>
  <si>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</si>
  <si>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</si>
  <si>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</si>
  <si>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</si>
  <si>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</si>
  <si>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</si>
  <si>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</si>
  <si>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</si>
  <si>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</si>
  <si>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</si>
  <si>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</si>
  <si>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</si>
  <si>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</si>
  <si>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</si>
  <si>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</si>
  <si>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</si>
  <si>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</si>
  <si>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</si>
  <si>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</si>
  <si>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</si>
  <si>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</si>
  <si>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</si>
  <si>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</si>
  <si>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</si>
  <si>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</si>
  <si>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</si>
  <si>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</si>
  <si>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</si>
  <si>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</si>
  <si>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</si>
  <si>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</si>
  <si>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</si>
  <si>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</si>
  <si>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</si>
  <si>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</si>
  <si>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</si>
  <si>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</si>
  <si>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</si>
  <si>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</si>
  <si>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</si>
  <si>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</si>
  <si>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</si>
  <si>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</si>
  <si>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</si>
  <si>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</si>
  <si>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</si>
  <si>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</si>
  <si>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</si>
  <si>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</si>
  <si>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</si>
  <si>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</si>
  <si>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</si>
  <si>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</si>
  <si>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</si>
  <si>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</si>
  <si>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</si>
  <si>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</si>
  <si>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</si>
  <si>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</si>
  <si>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</si>
  <si>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</si>
  <si>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</si>
  <si>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</si>
  <si>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</si>
  <si>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</si>
  <si>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</si>
  <si>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</si>
  <si>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</si>
  <si>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</si>
  <si>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</si>
  <si>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</si>
  <si>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</si>
  <si>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</si>
  <si>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</si>
  <si>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</si>
  <si>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</si>
  <si>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</si>
  <si>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</si>
  <si>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</si>
  <si>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</si>
  <si>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</si>
  <si>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</si>
  <si>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</si>
  <si>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</si>
  <si>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</si>
  <si>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</si>
  <si>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</si>
  <si>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</si>
  <si>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</si>
  <si>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</si>
  <si>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</si>
  <si>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</si>
  <si>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</si>
  <si>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</si>
  <si>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</si>
  <si>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</si>
  <si>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</si>
  <si>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</si>
  <si>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</si>
  <si>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</si>
  <si>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</si>
  <si>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</si>
  <si>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</si>
  <si>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</si>
  <si>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</si>
  <si>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</si>
  <si>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</si>
  <si>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</si>
  <si>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</si>
  <si>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</si>
  <si>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</si>
  <si>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</si>
  <si>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</si>
  <si>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</si>
  <si>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</si>
  <si>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</si>
  <si>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</si>
  <si>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</si>
  <si>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</si>
  <si>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</si>
  <si>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</si>
  <si>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</si>
  <si>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</si>
  <si>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</si>
  <si>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</si>
  <si>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</si>
  <si>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</si>
  <si>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</si>
  <si>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</si>
  <si>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</si>
  <si>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</si>
  <si>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</si>
  <si>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</si>
  <si>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</si>
  <si>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</si>
  <si>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</si>
  <si>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</si>
  <si>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</si>
  <si>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</si>
  <si>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</si>
  <si>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</si>
  <si>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34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</si>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</sst>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  <numFmt numFmtId="172" formatCode="_-* #,##0.00_р_._-;\-* #,##0.00_р_._-;_-* &quot;-&quot;_р_._-;_-@_-"/>
  </numFmts>
  <fonts count="8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5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horizontal="left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6" fontId="85" fillId="0" borderId="1" xfId="3" applyNumberFormat="1" applyFont="1" applyFill="1" applyBorder="1" applyAlignment="1">
      <alignment horizontal="right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8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166" fontId="15" fillId="0" borderId="7" xfId="3" applyNumberFormat="1" applyFont="1" applyFill="1" applyBorder="1" applyAlignment="1">
      <alignment horizontal="right" vertical="center"/>
    </xf>
    <xf numFmtId="166" fontId="15" fillId="0" borderId="8" xfId="3" applyNumberFormat="1" applyFont="1" applyFill="1" applyBorder="1" applyAlignment="1">
      <alignment horizontal="right" vertical="center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6" t="s">
        <v>60</v>
      </c>
      <c r="B1" s="446"/>
      <c r="C1" s="446"/>
      <c r="D1" s="446"/>
      <c r="E1" s="446"/>
    </row>
    <row r="2" spans="1:5" ht="15">
      <c r="A2" s="1"/>
      <c r="B2" s="1"/>
      <c r="C2" s="1"/>
      <c r="D2" s="1"/>
      <c r="E2" s="2"/>
    </row>
    <row r="3" spans="1:5" ht="24" hidden="1" customHeight="1">
      <c r="A3" s="445" t="s">
        <v>0</v>
      </c>
      <c r="B3" s="445"/>
      <c r="C3" s="445"/>
      <c r="D3" s="445"/>
      <c r="E3" s="445"/>
    </row>
    <row r="4" spans="1:5" ht="15" hidden="1" customHeight="1">
      <c r="A4" s="447" t="s">
        <v>1</v>
      </c>
      <c r="B4" s="447"/>
      <c r="C4" s="447"/>
      <c r="D4" s="4"/>
      <c r="E4" s="5"/>
    </row>
    <row r="5" spans="1:5" ht="12.75" customHeight="1">
      <c r="A5" s="447" t="s">
        <v>2</v>
      </c>
      <c r="B5" s="447"/>
      <c r="C5" s="6">
        <f>C6+C7</f>
        <v>1</v>
      </c>
      <c r="D5" s="7"/>
      <c r="E5" s="8"/>
    </row>
    <row r="6" spans="1:5">
      <c r="A6" s="445" t="s">
        <v>3</v>
      </c>
      <c r="B6" s="445"/>
      <c r="C6" s="9">
        <v>1</v>
      </c>
      <c r="D6" s="7"/>
      <c r="E6" s="8"/>
    </row>
    <row r="7" spans="1:5">
      <c r="A7" s="445" t="s">
        <v>4</v>
      </c>
      <c r="B7" s="445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29" t="s">
        <v>5</v>
      </c>
      <c r="B9" s="436"/>
      <c r="C9" s="437"/>
      <c r="D9" s="441" t="s">
        <v>6</v>
      </c>
      <c r="E9" s="443">
        <f>E14+E18</f>
        <v>104.03999999999999</v>
      </c>
    </row>
    <row r="10" spans="1:5">
      <c r="A10" s="438"/>
      <c r="B10" s="439"/>
      <c r="C10" s="440"/>
      <c r="D10" s="442"/>
      <c r="E10" s="443"/>
    </row>
    <row r="11" spans="1:5">
      <c r="A11" s="444" t="s">
        <v>7</v>
      </c>
      <c r="B11" s="444"/>
      <c r="C11" s="444"/>
      <c r="D11" s="444"/>
      <c r="E11" s="444"/>
    </row>
    <row r="12" spans="1:5" ht="22.5" customHeight="1">
      <c r="A12" s="399" t="s">
        <v>8</v>
      </c>
      <c r="B12" s="399"/>
      <c r="C12" s="399"/>
      <c r="D12" s="11"/>
      <c r="E12" s="12">
        <f>C6*D24*12</f>
        <v>104.03999999999999</v>
      </c>
    </row>
    <row r="13" spans="1:5" ht="24.75" customHeight="1">
      <c r="A13" s="422" t="s">
        <v>9</v>
      </c>
      <c r="B13" s="423"/>
      <c r="C13" s="423"/>
      <c r="D13" s="13"/>
      <c r="E13" s="12">
        <v>0</v>
      </c>
    </row>
    <row r="14" spans="1:5" ht="12.75" customHeight="1">
      <c r="A14" s="403" t="s">
        <v>10</v>
      </c>
      <c r="B14" s="403"/>
      <c r="C14" s="403"/>
      <c r="D14" s="14"/>
      <c r="E14" s="15">
        <f>E12+E13</f>
        <v>104.03999999999999</v>
      </c>
    </row>
    <row r="15" spans="1:5">
      <c r="A15" s="444" t="s">
        <v>11</v>
      </c>
      <c r="B15" s="444"/>
      <c r="C15" s="444"/>
      <c r="D15" s="444"/>
      <c r="E15" s="444"/>
    </row>
    <row r="16" spans="1:5" ht="25.5" customHeight="1">
      <c r="A16" s="399" t="s">
        <v>12</v>
      </c>
      <c r="B16" s="399"/>
      <c r="C16" s="399"/>
      <c r="D16" s="11"/>
      <c r="E16" s="16">
        <f>C6*D43*12</f>
        <v>0</v>
      </c>
    </row>
    <row r="17" spans="1:5" ht="26.25" customHeight="1">
      <c r="A17" s="422" t="s">
        <v>13</v>
      </c>
      <c r="B17" s="423"/>
      <c r="C17" s="423"/>
      <c r="D17" s="13"/>
      <c r="E17" s="16">
        <v>0</v>
      </c>
    </row>
    <row r="18" spans="1:5" ht="12.75" customHeight="1">
      <c r="A18" s="403" t="s">
        <v>14</v>
      </c>
      <c r="B18" s="403"/>
      <c r="C18" s="403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29" t="s">
        <v>15</v>
      </c>
      <c r="B21" s="430"/>
      <c r="C21" s="431"/>
      <c r="D21" s="23"/>
      <c r="E21" s="435">
        <f>E41+E46</f>
        <v>104.04</v>
      </c>
    </row>
    <row r="22" spans="1:5">
      <c r="A22" s="432"/>
      <c r="B22" s="433"/>
      <c r="C22" s="434"/>
      <c r="D22" s="24"/>
      <c r="E22" s="435"/>
    </row>
    <row r="23" spans="1:5">
      <c r="A23" s="406" t="s">
        <v>16</v>
      </c>
      <c r="B23" s="406"/>
      <c r="C23" s="406"/>
      <c r="D23" s="406"/>
      <c r="E23" s="406"/>
    </row>
    <row r="24" spans="1:5" ht="24.75" customHeight="1">
      <c r="A24" s="428" t="s">
        <v>17</v>
      </c>
      <c r="B24" s="428"/>
      <c r="C24" s="428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4" t="s">
        <v>18</v>
      </c>
      <c r="B25" s="425"/>
      <c r="C25" s="426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4" t="s">
        <v>19</v>
      </c>
      <c r="B26" s="425"/>
      <c r="C26" s="426"/>
      <c r="D26" s="26">
        <v>0.73</v>
      </c>
      <c r="E26" s="16">
        <f t="shared" si="0"/>
        <v>8.76</v>
      </c>
    </row>
    <row r="27" spans="1:5" s="27" customFormat="1">
      <c r="A27" s="424" t="s">
        <v>20</v>
      </c>
      <c r="B27" s="425"/>
      <c r="C27" s="426"/>
      <c r="D27" s="26">
        <v>0.1</v>
      </c>
      <c r="E27" s="16">
        <f>$C$6*D27*12</f>
        <v>1.2000000000000002</v>
      </c>
    </row>
    <row r="28" spans="1:5" s="27" customFormat="1">
      <c r="A28" s="424" t="s">
        <v>21</v>
      </c>
      <c r="B28" s="425"/>
      <c r="C28" s="426"/>
      <c r="D28" s="26">
        <v>0.08</v>
      </c>
      <c r="E28" s="16">
        <f>$C$5*D28*12</f>
        <v>0.96</v>
      </c>
    </row>
    <row r="29" spans="1:5" s="27" customFormat="1">
      <c r="A29" s="424" t="s">
        <v>22</v>
      </c>
      <c r="B29" s="425"/>
      <c r="C29" s="426"/>
      <c r="D29" s="28">
        <v>0.71</v>
      </c>
      <c r="E29" s="16">
        <f>$C$6*D29*12</f>
        <v>8.52</v>
      </c>
    </row>
    <row r="30" spans="1:5" s="27" customFormat="1">
      <c r="A30" s="424" t="s">
        <v>23</v>
      </c>
      <c r="B30" s="425"/>
      <c r="C30" s="426"/>
      <c r="D30" s="26">
        <v>3.77</v>
      </c>
      <c r="E30" s="16">
        <f>$C$5*D30*12-E35-E37-E39</f>
        <v>40.639200000000002</v>
      </c>
    </row>
    <row r="31" spans="1:5" s="27" customFormat="1">
      <c r="A31" s="424" t="s">
        <v>24</v>
      </c>
      <c r="B31" s="425"/>
      <c r="C31" s="426"/>
      <c r="D31" s="26">
        <v>0.32</v>
      </c>
      <c r="E31" s="16">
        <f t="shared" si="0"/>
        <v>3.84</v>
      </c>
    </row>
    <row r="32" spans="1:5" s="27" customFormat="1" ht="29.25" customHeight="1">
      <c r="A32" s="428" t="s">
        <v>25</v>
      </c>
      <c r="B32" s="428"/>
      <c r="C32" s="428"/>
      <c r="D32" s="29"/>
      <c r="E32" s="25">
        <f>SUM(E33:E38)</f>
        <v>23.520000000000003</v>
      </c>
    </row>
    <row r="33" spans="1:5" ht="12.75" customHeight="1">
      <c r="A33" s="424" t="s">
        <v>26</v>
      </c>
      <c r="B33" s="425"/>
      <c r="C33" s="426"/>
      <c r="D33" s="30">
        <v>0</v>
      </c>
      <c r="E33" s="16">
        <f>$C$5*D33*12</f>
        <v>0</v>
      </c>
    </row>
    <row r="34" spans="1:5" ht="24" customHeight="1">
      <c r="A34" s="400" t="s">
        <v>27</v>
      </c>
      <c r="B34" s="400"/>
      <c r="C34" s="400"/>
      <c r="D34" s="31">
        <v>0.24</v>
      </c>
      <c r="E34" s="16">
        <f>$C$6*D34*12</f>
        <v>2.88</v>
      </c>
    </row>
    <row r="35" spans="1:5" ht="12.75" customHeight="1">
      <c r="A35" s="424" t="s">
        <v>28</v>
      </c>
      <c r="B35" s="425"/>
      <c r="C35" s="426"/>
      <c r="D35" s="26">
        <v>0.13</v>
      </c>
      <c r="E35" s="16">
        <f>$C$5*D35*12</f>
        <v>1.56</v>
      </c>
    </row>
    <row r="36" spans="1:5" ht="23.25" customHeight="1">
      <c r="A36" s="427" t="s">
        <v>29</v>
      </c>
      <c r="B36" s="427"/>
      <c r="C36" s="427"/>
      <c r="D36" s="16">
        <v>0.41</v>
      </c>
      <c r="E36" s="16">
        <f>$C$5*D36*12</f>
        <v>4.92</v>
      </c>
    </row>
    <row r="37" spans="1:5" ht="27.75" customHeight="1">
      <c r="A37" s="427" t="s">
        <v>30</v>
      </c>
      <c r="B37" s="427"/>
      <c r="C37" s="427"/>
      <c r="D37" s="32">
        <v>0.08</v>
      </c>
      <c r="E37" s="16">
        <f>$C$6*D37*12</f>
        <v>0.96</v>
      </c>
    </row>
    <row r="38" spans="1:5" ht="24" customHeight="1">
      <c r="A38" s="424" t="s">
        <v>31</v>
      </c>
      <c r="B38" s="425"/>
      <c r="C38" s="426"/>
      <c r="D38" s="28">
        <v>1.1000000000000001</v>
      </c>
      <c r="E38" s="16">
        <f>$C$6*D38*12</f>
        <v>13.200000000000001</v>
      </c>
    </row>
    <row r="39" spans="1:5">
      <c r="A39" s="400" t="s">
        <v>32</v>
      </c>
      <c r="B39" s="400"/>
      <c r="C39" s="400"/>
      <c r="D39" s="33">
        <v>0.02</v>
      </c>
      <c r="E39" s="16">
        <f>(E12)*0.02</f>
        <v>2.0808</v>
      </c>
    </row>
    <row r="40" spans="1:5">
      <c r="A40" s="400" t="s">
        <v>33</v>
      </c>
      <c r="B40" s="400"/>
      <c r="C40" s="400"/>
      <c r="D40" s="30">
        <v>0.93</v>
      </c>
      <c r="E40" s="16">
        <f>D40*12*C5</f>
        <v>11.16</v>
      </c>
    </row>
    <row r="41" spans="1:5">
      <c r="A41" s="404" t="s">
        <v>34</v>
      </c>
      <c r="B41" s="404"/>
      <c r="C41" s="404"/>
      <c r="D41" s="34"/>
      <c r="E41" s="35">
        <f>E24+E32+E39+E40</f>
        <v>104.04</v>
      </c>
    </row>
    <row r="42" spans="1:5">
      <c r="A42" s="406" t="s">
        <v>35</v>
      </c>
      <c r="B42" s="406"/>
      <c r="C42" s="406"/>
      <c r="D42" s="406"/>
      <c r="E42" s="406"/>
    </row>
    <row r="43" spans="1:5" ht="22.5" customHeight="1">
      <c r="A43" s="427" t="s">
        <v>36</v>
      </c>
      <c r="B43" s="427"/>
      <c r="C43" s="427"/>
      <c r="D43" s="36">
        <v>0</v>
      </c>
      <c r="E43" s="16">
        <v>0</v>
      </c>
    </row>
    <row r="44" spans="1:5">
      <c r="A44" s="400" t="s">
        <v>32</v>
      </c>
      <c r="B44" s="400"/>
      <c r="C44" s="400"/>
      <c r="D44" s="37"/>
      <c r="E44" s="16">
        <f>(E16)*0.02</f>
        <v>0</v>
      </c>
    </row>
    <row r="45" spans="1:5">
      <c r="A45" s="400" t="s">
        <v>37</v>
      </c>
      <c r="B45" s="400"/>
      <c r="C45" s="400"/>
      <c r="D45" s="37"/>
      <c r="E45" s="16">
        <f>(E18)*0.12</f>
        <v>0</v>
      </c>
    </row>
    <row r="46" spans="1:5">
      <c r="A46" s="404" t="s">
        <v>38</v>
      </c>
      <c r="B46" s="404"/>
      <c r="C46" s="404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07" t="s">
        <v>39</v>
      </c>
      <c r="B51" s="408"/>
      <c r="C51" s="409"/>
      <c r="D51" s="43"/>
      <c r="E51" s="44">
        <f>E9-E21</f>
        <v>0</v>
      </c>
    </row>
    <row r="52" spans="1:6" ht="12.75" customHeight="1">
      <c r="A52" s="410" t="s">
        <v>40</v>
      </c>
      <c r="B52" s="411"/>
      <c r="C52" s="412"/>
      <c r="D52" s="45"/>
      <c r="E52" s="46">
        <f>E14-E41</f>
        <v>0</v>
      </c>
    </row>
    <row r="53" spans="1:6" ht="12.75" customHeight="1">
      <c r="A53" s="410" t="s">
        <v>41</v>
      </c>
      <c r="B53" s="411"/>
      <c r="C53" s="412"/>
      <c r="D53" s="45"/>
      <c r="E53" s="47">
        <f>E18-E46</f>
        <v>0</v>
      </c>
    </row>
    <row r="54" spans="1:6">
      <c r="A54" s="410" t="s">
        <v>42</v>
      </c>
      <c r="B54" s="411"/>
      <c r="C54" s="412"/>
      <c r="D54" s="45"/>
      <c r="E54" s="46">
        <v>0</v>
      </c>
    </row>
    <row r="55" spans="1:6" ht="14.25" customHeight="1">
      <c r="A55" s="410" t="s">
        <v>43</v>
      </c>
      <c r="B55" s="411"/>
      <c r="C55" s="412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13" t="s">
        <v>44</v>
      </c>
      <c r="B58" s="414"/>
      <c r="C58" s="415"/>
      <c r="D58" s="52"/>
      <c r="E58" s="419">
        <f>E63+E67</f>
        <v>0</v>
      </c>
    </row>
    <row r="59" spans="1:6">
      <c r="A59" s="416"/>
      <c r="B59" s="417"/>
      <c r="C59" s="418"/>
      <c r="D59" s="53"/>
      <c r="E59" s="420"/>
    </row>
    <row r="60" spans="1:6">
      <c r="A60" s="406" t="s">
        <v>16</v>
      </c>
      <c r="B60" s="406"/>
      <c r="C60" s="406"/>
      <c r="D60" s="406"/>
      <c r="E60" s="406"/>
    </row>
    <row r="61" spans="1:6" ht="27.75" customHeight="1">
      <c r="A61" s="421" t="s">
        <v>45</v>
      </c>
      <c r="B61" s="421"/>
      <c r="C61" s="421"/>
      <c r="D61" s="11"/>
      <c r="E61" s="12">
        <v>0</v>
      </c>
    </row>
    <row r="62" spans="1:6" ht="26.25" customHeight="1">
      <c r="A62" s="422" t="s">
        <v>46</v>
      </c>
      <c r="B62" s="423"/>
      <c r="C62" s="423"/>
      <c r="D62" s="13"/>
      <c r="E62" s="12">
        <v>0</v>
      </c>
    </row>
    <row r="63" spans="1:6" ht="12.75" customHeight="1">
      <c r="A63" s="403" t="s">
        <v>47</v>
      </c>
      <c r="B63" s="403"/>
      <c r="C63" s="403"/>
      <c r="D63" s="14"/>
      <c r="E63" s="15">
        <f>E61+E62</f>
        <v>0</v>
      </c>
    </row>
    <row r="64" spans="1:6">
      <c r="A64" s="406" t="s">
        <v>35</v>
      </c>
      <c r="B64" s="406"/>
      <c r="C64" s="406"/>
      <c r="D64" s="406"/>
      <c r="E64" s="406"/>
    </row>
    <row r="65" spans="1:5" ht="30" customHeight="1">
      <c r="A65" s="399" t="s">
        <v>48</v>
      </c>
      <c r="B65" s="399"/>
      <c r="C65" s="399"/>
      <c r="D65" s="11"/>
      <c r="E65" s="12">
        <v>0</v>
      </c>
    </row>
    <row r="66" spans="1:5" ht="24" customHeight="1">
      <c r="A66" s="402" t="s">
        <v>49</v>
      </c>
      <c r="B66" s="402"/>
      <c r="C66" s="402"/>
      <c r="D66" s="54"/>
      <c r="E66" s="12">
        <v>0</v>
      </c>
    </row>
    <row r="67" spans="1:5" ht="12.75" customHeight="1">
      <c r="A67" s="403" t="s">
        <v>50</v>
      </c>
      <c r="B67" s="403"/>
      <c r="C67" s="403"/>
      <c r="D67" s="14"/>
      <c r="E67" s="15">
        <f>E65+E66</f>
        <v>0</v>
      </c>
    </row>
    <row r="68" spans="1:5">
      <c r="A68" s="404" t="s">
        <v>51</v>
      </c>
      <c r="B68" s="404"/>
      <c r="C68" s="404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05" t="s">
        <v>52</v>
      </c>
      <c r="B71" s="405"/>
      <c r="C71" s="405"/>
      <c r="D71" s="59"/>
      <c r="E71" s="25">
        <f>(E12+E13+E16+E17)-(E61+E62+E65+E66)</f>
        <v>104.03999999999999</v>
      </c>
    </row>
    <row r="72" spans="1:5">
      <c r="A72" s="400" t="s">
        <v>53</v>
      </c>
      <c r="B72" s="400"/>
      <c r="C72" s="400"/>
      <c r="D72" s="37"/>
      <c r="E72" s="30">
        <f>(E12+E13)-(E61+E62)</f>
        <v>104.03999999999999</v>
      </c>
    </row>
    <row r="73" spans="1:5">
      <c r="A73" s="400" t="s">
        <v>54</v>
      </c>
      <c r="B73" s="400"/>
      <c r="C73" s="400"/>
      <c r="D73" s="37"/>
      <c r="E73" s="30">
        <f>(E16+E17)-(E65+E66)</f>
        <v>0</v>
      </c>
    </row>
    <row r="74" spans="1:5">
      <c r="A74" s="401" t="s">
        <v>55</v>
      </c>
      <c r="B74" s="401"/>
      <c r="C74" s="401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6" t="s">
        <v>81</v>
      </c>
      <c r="B1" s="446"/>
      <c r="C1" s="446"/>
      <c r="D1" s="446"/>
      <c r="E1" s="446"/>
    </row>
    <row r="2" spans="1:5" ht="15">
      <c r="A2" s="1"/>
      <c r="B2" s="1"/>
      <c r="C2" s="1"/>
      <c r="D2" s="1"/>
      <c r="E2" s="86"/>
    </row>
    <row r="3" spans="1:5" s="93" customFormat="1">
      <c r="A3" s="448" t="s">
        <v>82</v>
      </c>
      <c r="B3" s="449"/>
      <c r="C3" s="450"/>
      <c r="D3" s="91"/>
      <c r="E3" s="92">
        <v>0</v>
      </c>
    </row>
    <row r="4" spans="1:5" s="96" customFormat="1" ht="12.75" customHeight="1">
      <c r="A4" s="451" t="s">
        <v>71</v>
      </c>
      <c r="B4" s="452"/>
      <c r="C4" s="453"/>
      <c r="D4" s="94"/>
      <c r="E4" s="95">
        <v>0</v>
      </c>
    </row>
    <row r="5" spans="1:5" s="99" customFormat="1" ht="12.75" customHeight="1">
      <c r="A5" s="454" t="s">
        <v>70</v>
      </c>
      <c r="B5" s="455"/>
      <c r="C5" s="456"/>
      <c r="D5" s="97"/>
      <c r="E5" s="98">
        <v>0</v>
      </c>
    </row>
    <row r="6" spans="1:5" s="93" customFormat="1" ht="12.75" customHeight="1">
      <c r="A6" s="448" t="s">
        <v>83</v>
      </c>
      <c r="B6" s="449"/>
      <c r="C6" s="450"/>
      <c r="D6" s="91"/>
      <c r="E6" s="92">
        <v>0</v>
      </c>
    </row>
    <row r="7" spans="1:5" ht="12.75" customHeight="1">
      <c r="A7" s="457" t="s">
        <v>73</v>
      </c>
      <c r="B7" s="458"/>
      <c r="C7" s="459"/>
      <c r="D7" s="73"/>
      <c r="E7" s="95">
        <v>0</v>
      </c>
    </row>
    <row r="8" spans="1:5" s="99" customFormat="1" ht="12.75" customHeight="1">
      <c r="A8" s="460" t="s">
        <v>72</v>
      </c>
      <c r="B8" s="461"/>
      <c r="C8" s="462"/>
      <c r="D8" s="97"/>
      <c r="E8" s="98">
        <v>0</v>
      </c>
    </row>
    <row r="9" spans="1:5" s="93" customFormat="1" ht="14.25" customHeight="1">
      <c r="A9" s="463" t="s">
        <v>84</v>
      </c>
      <c r="B9" s="464"/>
      <c r="C9" s="464"/>
      <c r="D9" s="464"/>
      <c r="E9" s="465"/>
    </row>
    <row r="10" spans="1:5" s="93" customFormat="1" ht="12.75" customHeight="1">
      <c r="A10" s="466" t="s">
        <v>85</v>
      </c>
      <c r="B10" s="467"/>
      <c r="C10" s="468"/>
      <c r="D10" s="100"/>
      <c r="E10" s="101">
        <f>1350*12</f>
        <v>16200</v>
      </c>
    </row>
    <row r="11" spans="1:5" s="93" customFormat="1" ht="12.75" customHeight="1">
      <c r="A11" s="466" t="s">
        <v>86</v>
      </c>
      <c r="B11" s="467"/>
      <c r="C11" s="468"/>
      <c r="D11" s="100"/>
      <c r="E11" s="101">
        <f>50*12</f>
        <v>600</v>
      </c>
    </row>
    <row r="12" spans="1:5" s="93" customFormat="1" ht="12.75" customHeight="1">
      <c r="A12" s="469" t="s">
        <v>37</v>
      </c>
      <c r="B12" s="469"/>
      <c r="C12" s="469"/>
      <c r="D12" s="102"/>
      <c r="E12" s="103">
        <f>E3*0.12</f>
        <v>0</v>
      </c>
    </row>
    <row r="13" spans="1:5" s="93" customFormat="1" ht="12.75" customHeight="1">
      <c r="A13" s="469" t="s">
        <v>87</v>
      </c>
      <c r="B13" s="469"/>
      <c r="C13" s="469"/>
      <c r="D13" s="102"/>
      <c r="E13" s="103">
        <f>E3*0.02</f>
        <v>0</v>
      </c>
    </row>
    <row r="14" spans="1:5" s="93" customFormat="1" ht="12.75" customHeight="1">
      <c r="A14" s="470" t="s">
        <v>88</v>
      </c>
      <c r="B14" s="470"/>
      <c r="C14" s="470"/>
      <c r="D14" s="104"/>
      <c r="E14" s="105">
        <f>SUM(E10:E13)</f>
        <v>16800</v>
      </c>
    </row>
    <row r="15" spans="1:5" s="96" customFormat="1">
      <c r="A15" s="471" t="s">
        <v>77</v>
      </c>
      <c r="B15" s="472"/>
      <c r="C15" s="472"/>
      <c r="D15" s="472"/>
      <c r="E15" s="473"/>
    </row>
    <row r="16" spans="1:5" s="96" customFormat="1">
      <c r="A16" s="474" t="s">
        <v>37</v>
      </c>
      <c r="B16" s="474"/>
      <c r="C16" s="474"/>
      <c r="D16" s="106"/>
      <c r="E16" s="107">
        <f>E7*0.12</f>
        <v>0</v>
      </c>
    </row>
    <row r="17" spans="1:5" s="96" customFormat="1">
      <c r="A17" s="474" t="s">
        <v>75</v>
      </c>
      <c r="B17" s="474"/>
      <c r="C17" s="474"/>
      <c r="D17" s="106"/>
      <c r="E17" s="107">
        <f>E7-E7/1.18</f>
        <v>0</v>
      </c>
    </row>
    <row r="18" spans="1:5" s="96" customFormat="1">
      <c r="A18" s="475" t="s">
        <v>78</v>
      </c>
      <c r="B18" s="475"/>
      <c r="C18" s="475"/>
      <c r="D18" s="108"/>
      <c r="E18" s="109">
        <f>E16+E17</f>
        <v>0</v>
      </c>
    </row>
    <row r="19" spans="1:5" s="99" customFormat="1">
      <c r="A19" s="476" t="s">
        <v>74</v>
      </c>
      <c r="B19" s="477"/>
      <c r="C19" s="477"/>
      <c r="D19" s="477"/>
      <c r="E19" s="478"/>
    </row>
    <row r="20" spans="1:5" s="99" customFormat="1">
      <c r="A20" s="481" t="s">
        <v>37</v>
      </c>
      <c r="B20" s="481"/>
      <c r="C20" s="481"/>
      <c r="D20" s="110"/>
      <c r="E20" s="111">
        <f>E8*0.2</f>
        <v>0</v>
      </c>
    </row>
    <row r="21" spans="1:5" s="99" customFormat="1">
      <c r="A21" s="481" t="s">
        <v>75</v>
      </c>
      <c r="B21" s="481"/>
      <c r="C21" s="481"/>
      <c r="D21" s="110"/>
      <c r="E21" s="111">
        <f>E8-E8/1.18</f>
        <v>0</v>
      </c>
    </row>
    <row r="22" spans="1:5" s="99" customFormat="1">
      <c r="A22" s="482" t="s">
        <v>76</v>
      </c>
      <c r="B22" s="482"/>
      <c r="C22" s="482"/>
      <c r="D22" s="112"/>
      <c r="E22" s="113">
        <f>E20+E21</f>
        <v>0</v>
      </c>
    </row>
    <row r="23" spans="1:5" s="114" customFormat="1">
      <c r="A23" s="483" t="s">
        <v>89</v>
      </c>
      <c r="B23" s="483"/>
      <c r="C23" s="483"/>
      <c r="D23" s="91"/>
      <c r="E23" s="92">
        <f>E3-E14</f>
        <v>-16800</v>
      </c>
    </row>
    <row r="24" spans="1:5" s="116" customFormat="1">
      <c r="A24" s="484" t="s">
        <v>90</v>
      </c>
      <c r="B24" s="484"/>
      <c r="C24" s="484"/>
      <c r="D24" s="115"/>
      <c r="E24" s="95">
        <f>E7-E18</f>
        <v>0</v>
      </c>
    </row>
    <row r="25" spans="1:5" s="118" customFormat="1">
      <c r="A25" s="485" t="s">
        <v>91</v>
      </c>
      <c r="B25" s="485"/>
      <c r="C25" s="485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79" t="s">
        <v>67</v>
      </c>
      <c r="B40" s="480"/>
      <c r="C40" s="480"/>
      <c r="D40" s="480"/>
      <c r="E40" s="480"/>
      <c r="F40" s="480"/>
      <c r="G40" s="480"/>
      <c r="H40" s="480"/>
      <c r="I40" s="480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7" customWidth="1"/>
    <col min="2" max="2" width="9.140625" style="264"/>
    <col min="3" max="3" width="46.140625" style="264" customWidth="1"/>
    <col min="4" max="6" width="8" style="266" customWidth="1"/>
    <col min="7" max="7" width="12.140625" style="265" bestFit="1" customWidth="1"/>
    <col min="8" max="8" width="9.140625" style="264"/>
    <col min="9" max="9" width="10.85546875" style="264" customWidth="1"/>
    <col min="10" max="16384" width="9.140625" style="264"/>
  </cols>
  <sheetData>
    <row r="1" spans="1:7" ht="55.5" customHeight="1">
      <c r="A1" s="492" t="s">
        <v>163</v>
      </c>
      <c r="B1" s="492"/>
      <c r="C1" s="492"/>
      <c r="D1" s="492"/>
      <c r="E1" s="492"/>
      <c r="F1" s="492"/>
      <c r="G1" s="492"/>
    </row>
    <row r="2" spans="1:7">
      <c r="A2" s="493" t="s">
        <v>2</v>
      </c>
      <c r="B2" s="493"/>
      <c r="C2" s="370">
        <f>C3+C4</f>
        <v>2646.4</v>
      </c>
      <c r="D2" s="366"/>
      <c r="E2" s="366"/>
      <c r="F2" s="366"/>
    </row>
    <row r="3" spans="1:7">
      <c r="A3" s="494" t="s">
        <v>3</v>
      </c>
      <c r="B3" s="494"/>
      <c r="C3" s="369">
        <v>2646.4</v>
      </c>
      <c r="D3" s="366"/>
      <c r="E3" s="366"/>
      <c r="F3" s="366"/>
      <c r="G3" s="365"/>
    </row>
    <row r="4" spans="1:7">
      <c r="A4" s="494" t="s">
        <v>4</v>
      </c>
      <c r="B4" s="494"/>
      <c r="C4" s="369">
        <v>0</v>
      </c>
      <c r="D4" s="366"/>
      <c r="E4" s="366"/>
      <c r="F4" s="366"/>
      <c r="G4" s="365"/>
    </row>
    <row r="5" spans="1:7">
      <c r="A5" s="368"/>
      <c r="B5" s="372"/>
      <c r="C5" s="367"/>
      <c r="D5" s="366"/>
      <c r="E5" s="366"/>
      <c r="F5" s="366"/>
      <c r="G5" s="365"/>
    </row>
    <row r="6" spans="1:7">
      <c r="A6" s="495" t="s">
        <v>5</v>
      </c>
      <c r="B6" s="496"/>
      <c r="C6" s="497"/>
      <c r="D6" s="501" t="s">
        <v>6</v>
      </c>
      <c r="E6" s="373"/>
      <c r="F6" s="503" t="s">
        <v>162</v>
      </c>
      <c r="G6" s="505">
        <f>G11+G16+G17+G18+G19</f>
        <v>389655</v>
      </c>
    </row>
    <row r="7" spans="1:7">
      <c r="A7" s="498"/>
      <c r="B7" s="499"/>
      <c r="C7" s="500"/>
      <c r="D7" s="502"/>
      <c r="E7" s="374"/>
      <c r="F7" s="504"/>
      <c r="G7" s="505"/>
    </row>
    <row r="8" spans="1:7">
      <c r="A8" s="486" t="s">
        <v>161</v>
      </c>
      <c r="B8" s="486"/>
      <c r="C8" s="486"/>
      <c r="D8" s="486"/>
      <c r="E8" s="486"/>
      <c r="F8" s="486"/>
      <c r="G8" s="486"/>
    </row>
    <row r="9" spans="1:7" s="355" customFormat="1" ht="38.25" customHeight="1">
      <c r="A9" s="487" t="s">
        <v>95</v>
      </c>
      <c r="B9" s="487"/>
      <c r="C9" s="487"/>
      <c r="D9" s="357"/>
      <c r="E9" s="357"/>
      <c r="F9" s="357"/>
      <c r="G9" s="356">
        <v>261358</v>
      </c>
    </row>
    <row r="10" spans="1:7" s="352" customFormat="1" ht="27" customHeight="1">
      <c r="A10" s="488" t="s">
        <v>9</v>
      </c>
      <c r="B10" s="489"/>
      <c r="C10" s="489"/>
      <c r="D10" s="364"/>
      <c r="E10" s="364"/>
      <c r="F10" s="364"/>
      <c r="G10" s="353">
        <v>0</v>
      </c>
    </row>
    <row r="11" spans="1:7" ht="12.75" customHeight="1">
      <c r="A11" s="490" t="s">
        <v>10</v>
      </c>
      <c r="B11" s="490"/>
      <c r="C11" s="490"/>
      <c r="D11" s="287"/>
      <c r="E11" s="287"/>
      <c r="F11" s="287"/>
      <c r="G11" s="286">
        <f>G9+G10</f>
        <v>261358</v>
      </c>
    </row>
    <row r="12" spans="1:7">
      <c r="A12" s="491" t="s">
        <v>35</v>
      </c>
      <c r="B12" s="491"/>
      <c r="C12" s="491"/>
      <c r="D12" s="491"/>
      <c r="E12" s="491"/>
      <c r="F12" s="491"/>
      <c r="G12" s="491"/>
    </row>
    <row r="13" spans="1:7" s="355" customFormat="1" ht="25.5" customHeight="1">
      <c r="A13" s="487" t="s">
        <v>12</v>
      </c>
      <c r="B13" s="487"/>
      <c r="C13" s="487"/>
      <c r="D13" s="357"/>
      <c r="E13" s="357"/>
      <c r="F13" s="357"/>
      <c r="G13" s="356">
        <v>128297</v>
      </c>
    </row>
    <row r="14" spans="1:7" s="352" customFormat="1" ht="27" customHeight="1">
      <c r="A14" s="488" t="s">
        <v>13</v>
      </c>
      <c r="B14" s="489"/>
      <c r="C14" s="489"/>
      <c r="D14" s="364"/>
      <c r="E14" s="364"/>
      <c r="F14" s="364"/>
      <c r="G14" s="353">
        <v>0</v>
      </c>
    </row>
    <row r="15" spans="1:7" s="352" customFormat="1">
      <c r="A15" s="512" t="s">
        <v>160</v>
      </c>
      <c r="B15" s="513"/>
      <c r="C15" s="513"/>
      <c r="D15" s="364"/>
      <c r="E15" s="364"/>
      <c r="F15" s="364"/>
      <c r="G15" s="363">
        <v>0</v>
      </c>
    </row>
    <row r="16" spans="1:7" ht="12.75" customHeight="1">
      <c r="A16" s="490" t="s">
        <v>14</v>
      </c>
      <c r="B16" s="490"/>
      <c r="C16" s="490"/>
      <c r="D16" s="287"/>
      <c r="E16" s="287"/>
      <c r="F16" s="287"/>
      <c r="G16" s="286">
        <f>G13+G14+G15</f>
        <v>128297</v>
      </c>
    </row>
    <row r="17" spans="1:7" s="318" customFormat="1">
      <c r="A17" s="514" t="s">
        <v>82</v>
      </c>
      <c r="B17" s="515"/>
      <c r="C17" s="516"/>
      <c r="D17" s="301"/>
      <c r="E17" s="301"/>
      <c r="F17" s="301"/>
      <c r="G17" s="300">
        <v>0</v>
      </c>
    </row>
    <row r="18" spans="1:7" s="313" customFormat="1" ht="12.75" customHeight="1">
      <c r="A18" s="517" t="s">
        <v>71</v>
      </c>
      <c r="B18" s="518"/>
      <c r="C18" s="519"/>
      <c r="D18" s="362"/>
      <c r="E18" s="362"/>
      <c r="F18" s="362"/>
      <c r="G18" s="296">
        <v>0</v>
      </c>
    </row>
    <row r="19" spans="1:7" s="308" customFormat="1" ht="12.75" customHeight="1">
      <c r="A19" s="520" t="s">
        <v>70</v>
      </c>
      <c r="B19" s="521"/>
      <c r="C19" s="522"/>
      <c r="D19" s="351"/>
      <c r="E19" s="351"/>
      <c r="F19" s="351"/>
      <c r="G19" s="293">
        <v>0</v>
      </c>
    </row>
    <row r="20" spans="1:7" s="348" customFormat="1" ht="23.25" customHeight="1">
      <c r="A20" s="506" t="s">
        <v>159</v>
      </c>
      <c r="B20" s="507"/>
      <c r="C20" s="508"/>
      <c r="D20" s="361"/>
      <c r="E20" s="361"/>
      <c r="F20" s="361"/>
      <c r="G20" s="360">
        <f>SUM(G21:G25)</f>
        <v>2048433</v>
      </c>
    </row>
    <row r="21" spans="1:7" s="308" customFormat="1" ht="12.75" customHeight="1">
      <c r="A21" s="509" t="s">
        <v>105</v>
      </c>
      <c r="B21" s="510"/>
      <c r="C21" s="511"/>
      <c r="D21" s="347"/>
      <c r="E21" s="347"/>
      <c r="F21" s="347"/>
      <c r="G21" s="346">
        <v>1220706</v>
      </c>
    </row>
    <row r="22" spans="1:7" s="308" customFormat="1" ht="12.75" customHeight="1">
      <c r="A22" s="509" t="s">
        <v>106</v>
      </c>
      <c r="B22" s="510"/>
      <c r="C22" s="511"/>
      <c r="D22" s="347"/>
      <c r="E22" s="347"/>
      <c r="F22" s="347"/>
      <c r="G22" s="346">
        <v>567754</v>
      </c>
    </row>
    <row r="23" spans="1:7" s="308" customFormat="1" ht="12.75" customHeight="1">
      <c r="A23" s="509" t="s">
        <v>107</v>
      </c>
      <c r="B23" s="510"/>
      <c r="C23" s="511"/>
      <c r="D23" s="347"/>
      <c r="E23" s="347"/>
      <c r="F23" s="347"/>
      <c r="G23" s="346">
        <v>92108</v>
      </c>
    </row>
    <row r="24" spans="1:7" s="308" customFormat="1" ht="12.75" customHeight="1">
      <c r="A24" s="509" t="s">
        <v>108</v>
      </c>
      <c r="B24" s="510"/>
      <c r="C24" s="511"/>
      <c r="D24" s="347"/>
      <c r="E24" s="347"/>
      <c r="F24" s="347"/>
      <c r="G24" s="346">
        <v>167865</v>
      </c>
    </row>
    <row r="25" spans="1:7" s="308" customFormat="1" ht="12.75" customHeight="1">
      <c r="A25" s="509" t="s">
        <v>109</v>
      </c>
      <c r="B25" s="510"/>
      <c r="C25" s="511"/>
      <c r="D25" s="347"/>
      <c r="E25" s="347"/>
      <c r="F25" s="347"/>
      <c r="G25" s="346"/>
    </row>
    <row r="26" spans="1:7">
      <c r="A26" s="359"/>
    </row>
    <row r="27" spans="1:7">
      <c r="A27" s="495" t="s">
        <v>44</v>
      </c>
      <c r="B27" s="528"/>
      <c r="C27" s="529"/>
      <c r="D27" s="375"/>
      <c r="E27" s="375"/>
      <c r="F27" s="375"/>
      <c r="G27" s="533">
        <f>G32+G36+G37+G38+G39</f>
        <v>350585</v>
      </c>
    </row>
    <row r="28" spans="1:7">
      <c r="A28" s="530"/>
      <c r="B28" s="531"/>
      <c r="C28" s="532"/>
      <c r="D28" s="376"/>
      <c r="E28" s="376"/>
      <c r="F28" s="376"/>
      <c r="G28" s="534"/>
    </row>
    <row r="29" spans="1:7">
      <c r="A29" s="523" t="s">
        <v>16</v>
      </c>
      <c r="B29" s="523"/>
      <c r="C29" s="523"/>
      <c r="D29" s="523"/>
      <c r="E29" s="523"/>
      <c r="F29" s="523"/>
      <c r="G29" s="523"/>
    </row>
    <row r="30" spans="1:7" s="355" customFormat="1" ht="20.25" customHeight="1">
      <c r="A30" s="535" t="s">
        <v>45</v>
      </c>
      <c r="B30" s="535"/>
      <c r="C30" s="535"/>
      <c r="D30" s="357"/>
      <c r="E30" s="357"/>
      <c r="F30" s="357"/>
      <c r="G30" s="356">
        <v>235175</v>
      </c>
    </row>
    <row r="31" spans="1:7" ht="24.75" customHeight="1">
      <c r="A31" s="488" t="s">
        <v>46</v>
      </c>
      <c r="B31" s="489"/>
      <c r="C31" s="489"/>
      <c r="D31" s="358"/>
      <c r="E31" s="358"/>
      <c r="F31" s="358"/>
      <c r="G31" s="328">
        <f>G10</f>
        <v>0</v>
      </c>
    </row>
    <row r="32" spans="1:7" ht="12.75" customHeight="1">
      <c r="A32" s="490" t="s">
        <v>47</v>
      </c>
      <c r="B32" s="490"/>
      <c r="C32" s="490"/>
      <c r="D32" s="287"/>
      <c r="E32" s="287"/>
      <c r="F32" s="287"/>
      <c r="G32" s="286">
        <f>G30+G31</f>
        <v>235175</v>
      </c>
    </row>
    <row r="33" spans="1:7">
      <c r="A33" s="523" t="s">
        <v>35</v>
      </c>
      <c r="B33" s="523"/>
      <c r="C33" s="523"/>
      <c r="D33" s="523"/>
      <c r="E33" s="523"/>
      <c r="F33" s="523"/>
      <c r="G33" s="523"/>
    </row>
    <row r="34" spans="1:7" s="355" customFormat="1" ht="23.25" customHeight="1">
      <c r="A34" s="487" t="s">
        <v>48</v>
      </c>
      <c r="B34" s="487"/>
      <c r="C34" s="487"/>
      <c r="D34" s="357"/>
      <c r="E34" s="357"/>
      <c r="F34" s="357"/>
      <c r="G34" s="356">
        <v>115410</v>
      </c>
    </row>
    <row r="35" spans="1:7" s="352" customFormat="1">
      <c r="A35" s="524" t="s">
        <v>49</v>
      </c>
      <c r="B35" s="524"/>
      <c r="C35" s="524"/>
      <c r="D35" s="354"/>
      <c r="E35" s="354"/>
      <c r="F35" s="354"/>
      <c r="G35" s="353">
        <f>G14</f>
        <v>0</v>
      </c>
    </row>
    <row r="36" spans="1:7" ht="12.75" customHeight="1">
      <c r="A36" s="490" t="s">
        <v>50</v>
      </c>
      <c r="B36" s="490"/>
      <c r="C36" s="490"/>
      <c r="D36" s="287"/>
      <c r="E36" s="287"/>
      <c r="F36" s="287"/>
      <c r="G36" s="286">
        <f>G34+G35</f>
        <v>115410</v>
      </c>
    </row>
    <row r="37" spans="1:7" s="318" customFormat="1" ht="12.75" customHeight="1">
      <c r="A37" s="514" t="s">
        <v>83</v>
      </c>
      <c r="B37" s="515"/>
      <c r="C37" s="516"/>
      <c r="D37" s="301"/>
      <c r="E37" s="301"/>
      <c r="F37" s="301"/>
      <c r="G37" s="300">
        <v>0</v>
      </c>
    </row>
    <row r="38" spans="1:7" ht="12.75" customHeight="1">
      <c r="A38" s="525" t="s">
        <v>73</v>
      </c>
      <c r="B38" s="526"/>
      <c r="C38" s="527"/>
      <c r="D38" s="287"/>
      <c r="E38" s="287"/>
      <c r="F38" s="287"/>
      <c r="G38" s="296">
        <v>0</v>
      </c>
    </row>
    <row r="39" spans="1:7" s="308" customFormat="1" ht="12.75" customHeight="1">
      <c r="A39" s="537" t="s">
        <v>72</v>
      </c>
      <c r="B39" s="538"/>
      <c r="C39" s="539"/>
      <c r="D39" s="351"/>
      <c r="E39" s="351"/>
      <c r="F39" s="351"/>
      <c r="G39" s="293">
        <v>0</v>
      </c>
    </row>
    <row r="40" spans="1:7" s="348" customFormat="1" ht="24.75" customHeight="1">
      <c r="A40" s="540" t="s">
        <v>158</v>
      </c>
      <c r="B40" s="540"/>
      <c r="C40" s="540"/>
      <c r="D40" s="350"/>
      <c r="E40" s="350"/>
      <c r="F40" s="350"/>
      <c r="G40" s="349">
        <f>SUM(G41:G45)</f>
        <v>1645831</v>
      </c>
    </row>
    <row r="41" spans="1:7" s="308" customFormat="1" ht="12.75" customHeight="1">
      <c r="A41" s="509" t="s">
        <v>126</v>
      </c>
      <c r="B41" s="510"/>
      <c r="C41" s="511"/>
      <c r="D41" s="347"/>
      <c r="E41" s="347"/>
      <c r="F41" s="347"/>
      <c r="G41" s="346">
        <v>914441</v>
      </c>
    </row>
    <row r="42" spans="1:7" s="308" customFormat="1" ht="12.75" customHeight="1">
      <c r="A42" s="509" t="s">
        <v>127</v>
      </c>
      <c r="B42" s="510"/>
      <c r="C42" s="511"/>
      <c r="D42" s="347"/>
      <c r="E42" s="347"/>
      <c r="F42" s="347"/>
      <c r="G42" s="346">
        <v>485668</v>
      </c>
    </row>
    <row r="43" spans="1:7" s="308" customFormat="1" ht="12.75" customHeight="1">
      <c r="A43" s="509" t="s">
        <v>128</v>
      </c>
      <c r="B43" s="510"/>
      <c r="C43" s="511"/>
      <c r="D43" s="347"/>
      <c r="E43" s="347"/>
      <c r="F43" s="347"/>
      <c r="G43" s="346">
        <v>87972</v>
      </c>
    </row>
    <row r="44" spans="1:7" s="308" customFormat="1" ht="12.75" customHeight="1">
      <c r="A44" s="509" t="s">
        <v>129</v>
      </c>
      <c r="B44" s="510"/>
      <c r="C44" s="511"/>
      <c r="D44" s="347"/>
      <c r="E44" s="347"/>
      <c r="F44" s="347"/>
      <c r="G44" s="346">
        <v>157750</v>
      </c>
    </row>
    <row r="45" spans="1:7" s="308" customFormat="1" ht="12.75" customHeight="1">
      <c r="A45" s="509" t="s">
        <v>133</v>
      </c>
      <c r="B45" s="510"/>
      <c r="C45" s="511"/>
      <c r="D45" s="347"/>
      <c r="E45" s="347"/>
      <c r="F45" s="347"/>
      <c r="G45" s="346"/>
    </row>
    <row r="46" spans="1:7">
      <c r="A46" s="544" t="s">
        <v>51</v>
      </c>
      <c r="B46" s="544"/>
      <c r="C46" s="544"/>
      <c r="D46" s="327"/>
      <c r="E46" s="327"/>
      <c r="F46" s="327"/>
      <c r="G46" s="377">
        <f>(G27+G40)/(G6+G20)</f>
        <v>0.81884493094588873</v>
      </c>
    </row>
    <row r="47" spans="1:7" s="341" customFormat="1">
      <c r="A47" s="345"/>
      <c r="B47" s="344"/>
      <c r="C47" s="344"/>
      <c r="D47" s="343"/>
      <c r="E47" s="343"/>
      <c r="F47" s="343"/>
      <c r="G47" s="342"/>
    </row>
    <row r="48" spans="1:7" s="307" customFormat="1">
      <c r="A48" s="495" t="s">
        <v>15</v>
      </c>
      <c r="B48" s="528"/>
      <c r="C48" s="529"/>
      <c r="D48" s="375"/>
      <c r="E48" s="375"/>
      <c r="F48" s="375"/>
      <c r="G48" s="505">
        <f>G69+G74+G81+G85+G89</f>
        <v>631345.26440677966</v>
      </c>
    </row>
    <row r="49" spans="1:9" s="307" customFormat="1">
      <c r="A49" s="530"/>
      <c r="B49" s="531"/>
      <c r="C49" s="532"/>
      <c r="D49" s="376"/>
      <c r="E49" s="376"/>
      <c r="F49" s="376"/>
      <c r="G49" s="505"/>
    </row>
    <row r="50" spans="1:9" s="307" customFormat="1">
      <c r="A50" s="523" t="s">
        <v>16</v>
      </c>
      <c r="B50" s="523"/>
      <c r="C50" s="523"/>
      <c r="D50" s="523"/>
      <c r="E50" s="523"/>
      <c r="F50" s="523"/>
      <c r="G50" s="523"/>
    </row>
    <row r="51" spans="1:9" s="307" customFormat="1" ht="24.75" customHeight="1">
      <c r="A51" s="536" t="s">
        <v>17</v>
      </c>
      <c r="B51" s="536"/>
      <c r="C51" s="536"/>
      <c r="D51" s="340">
        <f>D52+D53+D54+D55+D56+D57+D58+D62+D68</f>
        <v>7.5823999999999998</v>
      </c>
      <c r="E51" s="340">
        <f>E52+E53+E54+E55+E56+E57+E58+E62+E68</f>
        <v>8.6475199999999983</v>
      </c>
      <c r="F51" s="340">
        <f>F52+F53+F54+F55+F56+F57+F58+F62+F68</f>
        <v>0.43</v>
      </c>
      <c r="G51" s="371"/>
      <c r="I51" s="339"/>
    </row>
    <row r="52" spans="1:9" s="332" customFormat="1">
      <c r="A52" s="541" t="s">
        <v>18</v>
      </c>
      <c r="B52" s="542"/>
      <c r="C52" s="543"/>
      <c r="D52" s="335">
        <v>0.28999999999999998</v>
      </c>
      <c r="E52" s="335">
        <f t="shared" ref="E52:E58" si="0">D52*1.15</f>
        <v>0.33349999999999996</v>
      </c>
      <c r="F52" s="335"/>
      <c r="G52" s="328">
        <v>9845</v>
      </c>
    </row>
    <row r="53" spans="1:9" s="332" customFormat="1">
      <c r="A53" s="541" t="s">
        <v>19</v>
      </c>
      <c r="B53" s="542"/>
      <c r="C53" s="543"/>
      <c r="D53" s="335">
        <v>0.78</v>
      </c>
      <c r="E53" s="335">
        <f t="shared" si="0"/>
        <v>0.89699999999999991</v>
      </c>
      <c r="F53" s="335"/>
      <c r="G53" s="328">
        <v>70182</v>
      </c>
    </row>
    <row r="54" spans="1:9" s="332" customFormat="1">
      <c r="A54" s="541" t="s">
        <v>20</v>
      </c>
      <c r="B54" s="542"/>
      <c r="C54" s="543"/>
      <c r="D54" s="335">
        <v>0</v>
      </c>
      <c r="E54" s="335">
        <f t="shared" si="0"/>
        <v>0</v>
      </c>
      <c r="F54" s="335"/>
      <c r="G54" s="331">
        <f>F54*C2*12</f>
        <v>0</v>
      </c>
    </row>
    <row r="55" spans="1:9" s="332" customFormat="1">
      <c r="A55" s="541" t="s">
        <v>21</v>
      </c>
      <c r="B55" s="542"/>
      <c r="C55" s="543"/>
      <c r="D55" s="335">
        <v>0.08</v>
      </c>
      <c r="E55" s="335">
        <f t="shared" si="0"/>
        <v>9.1999999999999998E-2</v>
      </c>
      <c r="F55" s="335"/>
      <c r="G55" s="328">
        <v>4764</v>
      </c>
    </row>
    <row r="56" spans="1:9" s="332" customFormat="1">
      <c r="A56" s="541" t="s">
        <v>22</v>
      </c>
      <c r="B56" s="542"/>
      <c r="C56" s="543"/>
      <c r="D56" s="335">
        <v>1.1399999999999999</v>
      </c>
      <c r="E56" s="335">
        <f t="shared" si="0"/>
        <v>1.3109999999999997</v>
      </c>
      <c r="F56" s="335"/>
      <c r="G56" s="328">
        <v>22230</v>
      </c>
    </row>
    <row r="57" spans="1:9" s="332" customFormat="1">
      <c r="A57" s="541" t="s">
        <v>96</v>
      </c>
      <c r="B57" s="542"/>
      <c r="C57" s="543"/>
      <c r="D57" s="335">
        <v>2.91</v>
      </c>
      <c r="E57" s="335">
        <f t="shared" si="0"/>
        <v>3.3464999999999998</v>
      </c>
      <c r="F57" s="335"/>
      <c r="G57" s="328">
        <v>50811</v>
      </c>
      <c r="I57" s="338">
        <f>(I92-G92)*-1</f>
        <v>-1</v>
      </c>
    </row>
    <row r="58" spans="1:9" s="332" customFormat="1">
      <c r="A58" s="541" t="s">
        <v>157</v>
      </c>
      <c r="B58" s="542"/>
      <c r="C58" s="543"/>
      <c r="D58" s="335">
        <v>1.1399999999999999</v>
      </c>
      <c r="E58" s="335">
        <f t="shared" si="0"/>
        <v>1.3109999999999997</v>
      </c>
      <c r="F58" s="335"/>
      <c r="G58" s="328">
        <f>F58*C2*12</f>
        <v>0</v>
      </c>
    </row>
    <row r="59" spans="1:9" s="332" customFormat="1">
      <c r="A59" s="541" t="s">
        <v>24</v>
      </c>
      <c r="B59" s="542"/>
      <c r="C59" s="543"/>
      <c r="D59" s="335"/>
      <c r="E59" s="335"/>
      <c r="F59" s="335"/>
      <c r="G59" s="328"/>
      <c r="I59" s="337" t="s">
        <v>151</v>
      </c>
    </row>
    <row r="60" spans="1:9" s="332" customFormat="1" ht="25.5" customHeight="1">
      <c r="A60" s="536" t="s">
        <v>25</v>
      </c>
      <c r="B60" s="536"/>
      <c r="C60" s="536"/>
      <c r="D60" s="336"/>
      <c r="E60" s="336"/>
      <c r="F60" s="336"/>
      <c r="G60" s="371"/>
    </row>
    <row r="61" spans="1:9" s="307" customFormat="1" ht="24.75" customHeight="1">
      <c r="A61" s="548" t="s">
        <v>27</v>
      </c>
      <c r="B61" s="548"/>
      <c r="C61" s="548"/>
      <c r="D61" s="331">
        <f>((0.24*6)+(0.25*6))/12</f>
        <v>0.245</v>
      </c>
      <c r="E61" s="335"/>
      <c r="F61" s="335">
        <f>D61</f>
        <v>0.245</v>
      </c>
      <c r="G61" s="328">
        <v>14291</v>
      </c>
    </row>
    <row r="62" spans="1:9" s="307" customFormat="1">
      <c r="A62" s="549" t="s">
        <v>156</v>
      </c>
      <c r="B62" s="549"/>
      <c r="C62" s="549"/>
      <c r="D62" s="331">
        <v>0.43</v>
      </c>
      <c r="E62" s="331">
        <v>0.43</v>
      </c>
      <c r="F62" s="331">
        <f>D62</f>
        <v>0.43</v>
      </c>
      <c r="G62" s="328">
        <v>16831</v>
      </c>
    </row>
    <row r="63" spans="1:9" s="307" customFormat="1">
      <c r="A63" s="541" t="s">
        <v>31</v>
      </c>
      <c r="B63" s="542"/>
      <c r="C63" s="543"/>
      <c r="D63" s="335">
        <f>((1.27*6)+(1.4*6))/12</f>
        <v>1.335</v>
      </c>
      <c r="E63" s="335"/>
      <c r="F63" s="335">
        <f>D63</f>
        <v>1.335</v>
      </c>
      <c r="G63" s="328">
        <v>44459</v>
      </c>
    </row>
    <row r="64" spans="1:9" s="307" customFormat="1">
      <c r="A64" s="541" t="s">
        <v>155</v>
      </c>
      <c r="B64" s="542"/>
      <c r="C64" s="543"/>
      <c r="D64" s="334">
        <v>0.27</v>
      </c>
      <c r="E64" s="334"/>
      <c r="F64" s="334"/>
      <c r="G64" s="328">
        <f>F64*C2*12</f>
        <v>0</v>
      </c>
    </row>
    <row r="65" spans="1:9" s="332" customFormat="1" ht="48.75" customHeight="1">
      <c r="A65" s="545" t="s">
        <v>154</v>
      </c>
      <c r="B65" s="546"/>
      <c r="C65" s="547"/>
      <c r="D65" s="333">
        <v>0.21</v>
      </c>
      <c r="E65" s="333"/>
      <c r="F65" s="333"/>
      <c r="G65" s="328">
        <f>F65*C2*12</f>
        <v>0</v>
      </c>
    </row>
    <row r="66" spans="1:9" s="307" customFormat="1">
      <c r="A66" s="544" t="s">
        <v>101</v>
      </c>
      <c r="B66" s="544"/>
      <c r="C66" s="544"/>
      <c r="D66" s="327"/>
      <c r="E66" s="327"/>
      <c r="F66" s="327"/>
      <c r="G66" s="330">
        <f>SUM(G52:G65)</f>
        <v>233413</v>
      </c>
    </row>
    <row r="67" spans="1:9" s="307" customFormat="1">
      <c r="A67" s="548" t="s">
        <v>32</v>
      </c>
      <c r="B67" s="548"/>
      <c r="C67" s="548"/>
      <c r="D67" s="331"/>
      <c r="E67" s="331"/>
      <c r="F67" s="331"/>
      <c r="G67" s="328">
        <v>4764</v>
      </c>
    </row>
    <row r="68" spans="1:9" s="307" customFormat="1">
      <c r="A68" s="548" t="s">
        <v>33</v>
      </c>
      <c r="B68" s="548"/>
      <c r="C68" s="548"/>
      <c r="D68" s="331">
        <f>(D52+D53+D54+D55+D56+D57+D58+D62)*0.12</f>
        <v>0.8123999999999999</v>
      </c>
      <c r="E68" s="331">
        <f>(E52+E53+E54+E55+E56+E57+E58+E62)*0.12</f>
        <v>0.9265199999999999</v>
      </c>
      <c r="F68" s="331"/>
      <c r="G68" s="328">
        <v>23182</v>
      </c>
    </row>
    <row r="69" spans="1:9" s="280" customFormat="1">
      <c r="A69" s="544" t="s">
        <v>102</v>
      </c>
      <c r="B69" s="544"/>
      <c r="C69" s="544"/>
      <c r="D69" s="327"/>
      <c r="E69" s="327"/>
      <c r="F69" s="327"/>
      <c r="G69" s="330">
        <f>G66+G67+G68</f>
        <v>261359</v>
      </c>
    </row>
    <row r="70" spans="1:9">
      <c r="A70" s="523" t="s">
        <v>35</v>
      </c>
      <c r="B70" s="523"/>
      <c r="C70" s="523"/>
      <c r="D70" s="523"/>
      <c r="E70" s="523"/>
      <c r="F70" s="523"/>
      <c r="G70" s="523"/>
    </row>
    <row r="71" spans="1:9" ht="14.25" customHeight="1">
      <c r="A71" s="558" t="s">
        <v>153</v>
      </c>
      <c r="B71" s="558"/>
      <c r="C71" s="558"/>
      <c r="D71" s="329">
        <v>4.03</v>
      </c>
      <c r="E71" s="329">
        <v>4.6399999999999997</v>
      </c>
      <c r="F71" s="329"/>
      <c r="G71" s="328">
        <v>298301</v>
      </c>
    </row>
    <row r="72" spans="1:9">
      <c r="A72" s="548" t="s">
        <v>32</v>
      </c>
      <c r="B72" s="548"/>
      <c r="C72" s="548"/>
      <c r="D72" s="329"/>
      <c r="E72" s="329"/>
      <c r="F72" s="329"/>
      <c r="G72" s="328">
        <v>2223</v>
      </c>
    </row>
    <row r="73" spans="1:9">
      <c r="A73" s="548" t="s">
        <v>33</v>
      </c>
      <c r="B73" s="548"/>
      <c r="C73" s="548"/>
      <c r="D73" s="329"/>
      <c r="E73" s="329"/>
      <c r="F73" s="329"/>
      <c r="G73" s="328">
        <v>11432</v>
      </c>
    </row>
    <row r="74" spans="1:9">
      <c r="A74" s="544" t="s">
        <v>38</v>
      </c>
      <c r="B74" s="544"/>
      <c r="C74" s="544"/>
      <c r="D74" s="327"/>
      <c r="E74" s="327"/>
      <c r="F74" s="327"/>
      <c r="G74" s="371">
        <f>SUM(G71:G73)</f>
        <v>311956</v>
      </c>
    </row>
    <row r="75" spans="1:9" s="318" customFormat="1" ht="14.25" customHeight="1">
      <c r="A75" s="559" t="s">
        <v>84</v>
      </c>
      <c r="B75" s="560"/>
      <c r="C75" s="560"/>
      <c r="D75" s="560"/>
      <c r="E75" s="560"/>
      <c r="F75" s="560"/>
      <c r="G75" s="561"/>
    </row>
    <row r="76" spans="1:9" s="318" customFormat="1" ht="51" customHeight="1">
      <c r="A76" s="550" t="s">
        <v>152</v>
      </c>
      <c r="B76" s="551"/>
      <c r="C76" s="552"/>
      <c r="D76" s="325"/>
      <c r="E76" s="325"/>
      <c r="F76" s="325"/>
      <c r="G76" s="326">
        <v>54000</v>
      </c>
    </row>
    <row r="77" spans="1:9" s="318" customFormat="1" ht="12.75" customHeight="1">
      <c r="A77" s="553" t="s">
        <v>103</v>
      </c>
      <c r="B77" s="554"/>
      <c r="C77" s="555"/>
      <c r="D77" s="325"/>
      <c r="E77" s="325"/>
      <c r="F77" s="325"/>
      <c r="G77" s="324">
        <v>0</v>
      </c>
    </row>
    <row r="78" spans="1:9" s="318" customFormat="1" ht="12.75" customHeight="1">
      <c r="A78" s="550" t="s">
        <v>134</v>
      </c>
      <c r="B78" s="551"/>
      <c r="C78" s="552"/>
      <c r="D78" s="325"/>
      <c r="E78" s="325"/>
      <c r="F78" s="325"/>
      <c r="G78" s="324">
        <v>0</v>
      </c>
      <c r="I78" s="318" t="s">
        <v>151</v>
      </c>
    </row>
    <row r="79" spans="1:9" s="318" customFormat="1" ht="12.75" customHeight="1">
      <c r="A79" s="556" t="s">
        <v>37</v>
      </c>
      <c r="B79" s="556"/>
      <c r="C79" s="556"/>
      <c r="D79" s="322"/>
      <c r="E79" s="322"/>
      <c r="F79" s="322"/>
      <c r="G79" s="323">
        <f>G17*0.12</f>
        <v>0</v>
      </c>
    </row>
    <row r="80" spans="1:9" s="318" customFormat="1" ht="12.75" customHeight="1">
      <c r="A80" s="556" t="s">
        <v>87</v>
      </c>
      <c r="B80" s="556"/>
      <c r="C80" s="556"/>
      <c r="D80" s="322"/>
      <c r="E80" s="322"/>
      <c r="F80" s="322"/>
      <c r="G80" s="321">
        <f>G17*0.02</f>
        <v>0</v>
      </c>
    </row>
    <row r="81" spans="1:10" s="318" customFormat="1" ht="12.75" customHeight="1">
      <c r="A81" s="557" t="s">
        <v>88</v>
      </c>
      <c r="B81" s="557"/>
      <c r="C81" s="557"/>
      <c r="D81" s="320"/>
      <c r="E81" s="320"/>
      <c r="F81" s="320"/>
      <c r="G81" s="319">
        <f>SUM(G76:G80)</f>
        <v>54000</v>
      </c>
    </row>
    <row r="82" spans="1:10" s="313" customFormat="1">
      <c r="A82" s="570" t="s">
        <v>77</v>
      </c>
      <c r="B82" s="571"/>
      <c r="C82" s="571"/>
      <c r="D82" s="571"/>
      <c r="E82" s="571"/>
      <c r="F82" s="571"/>
      <c r="G82" s="572"/>
    </row>
    <row r="83" spans="1:10" s="313" customFormat="1">
      <c r="A83" s="573" t="s">
        <v>37</v>
      </c>
      <c r="B83" s="573"/>
      <c r="C83" s="573"/>
      <c r="D83" s="317"/>
      <c r="E83" s="317"/>
      <c r="F83" s="317"/>
      <c r="G83" s="316">
        <f>G18*0.12</f>
        <v>0</v>
      </c>
    </row>
    <row r="84" spans="1:10" s="313" customFormat="1">
      <c r="A84" s="573" t="s">
        <v>75</v>
      </c>
      <c r="B84" s="573"/>
      <c r="C84" s="573"/>
      <c r="D84" s="317"/>
      <c r="E84" s="317"/>
      <c r="F84" s="317"/>
      <c r="G84" s="316">
        <f>G18-G18/1.18</f>
        <v>0</v>
      </c>
    </row>
    <row r="85" spans="1:10" s="313" customFormat="1">
      <c r="A85" s="574" t="s">
        <v>78</v>
      </c>
      <c r="B85" s="574"/>
      <c r="C85" s="574"/>
      <c r="D85" s="315"/>
      <c r="E85" s="315"/>
      <c r="F85" s="315"/>
      <c r="G85" s="314">
        <f>G83+G84</f>
        <v>0</v>
      </c>
    </row>
    <row r="86" spans="1:10" s="308" customFormat="1">
      <c r="A86" s="575" t="s">
        <v>74</v>
      </c>
      <c r="B86" s="576"/>
      <c r="C86" s="576"/>
      <c r="D86" s="576"/>
      <c r="E86" s="576"/>
      <c r="F86" s="576"/>
      <c r="G86" s="577"/>
    </row>
    <row r="87" spans="1:10" s="308" customFormat="1">
      <c r="A87" s="562" t="s">
        <v>37</v>
      </c>
      <c r="B87" s="562"/>
      <c r="C87" s="562"/>
      <c r="D87" s="312"/>
      <c r="E87" s="312"/>
      <c r="F87" s="312"/>
      <c r="G87" s="311">
        <f>G73*0.2</f>
        <v>2286.4</v>
      </c>
    </row>
    <row r="88" spans="1:10" s="308" customFormat="1">
      <c r="A88" s="562" t="s">
        <v>75</v>
      </c>
      <c r="B88" s="562"/>
      <c r="C88" s="562"/>
      <c r="D88" s="312"/>
      <c r="E88" s="312"/>
      <c r="F88" s="312"/>
      <c r="G88" s="311">
        <f>G73-G73/1.18</f>
        <v>1743.8644067796613</v>
      </c>
    </row>
    <row r="89" spans="1:10" s="308" customFormat="1">
      <c r="A89" s="563" t="s">
        <v>76</v>
      </c>
      <c r="B89" s="563"/>
      <c r="C89" s="563"/>
      <c r="D89" s="310"/>
      <c r="E89" s="310"/>
      <c r="F89" s="310"/>
      <c r="G89" s="309">
        <f>G87+G88</f>
        <v>4030.2644067796614</v>
      </c>
    </row>
    <row r="90" spans="1:10">
      <c r="B90" s="307"/>
      <c r="C90" s="307"/>
      <c r="D90" s="306"/>
      <c r="E90" s="306"/>
      <c r="F90" s="306"/>
      <c r="G90" s="305"/>
    </row>
    <row r="91" spans="1:10" ht="19.5" customHeight="1">
      <c r="A91" s="564" t="s">
        <v>150</v>
      </c>
      <c r="B91" s="565"/>
      <c r="C91" s="565"/>
      <c r="D91" s="565"/>
      <c r="E91" s="565"/>
      <c r="F91" s="565"/>
      <c r="G91" s="566"/>
    </row>
    <row r="92" spans="1:10" ht="12.75" customHeight="1">
      <c r="A92" s="567" t="s">
        <v>97</v>
      </c>
      <c r="B92" s="568"/>
      <c r="C92" s="569"/>
      <c r="D92" s="289"/>
      <c r="E92" s="289"/>
      <c r="F92" s="289"/>
      <c r="G92" s="286">
        <f>G11-G69</f>
        <v>-1</v>
      </c>
      <c r="I92" s="304">
        <f>(G65+G64)*-1</f>
        <v>0</v>
      </c>
      <c r="J92" s="303" t="s">
        <v>149</v>
      </c>
    </row>
    <row r="93" spans="1:10" ht="12.75" customHeight="1">
      <c r="A93" s="567" t="s">
        <v>98</v>
      </c>
      <c r="B93" s="568"/>
      <c r="C93" s="569"/>
      <c r="D93" s="289"/>
      <c r="E93" s="289"/>
      <c r="F93" s="289"/>
      <c r="G93" s="302">
        <f>G16-G74</f>
        <v>-183659</v>
      </c>
    </row>
    <row r="94" spans="1:10" ht="12.75" customHeight="1">
      <c r="A94" s="567" t="s">
        <v>117</v>
      </c>
      <c r="B94" s="568"/>
      <c r="C94" s="569"/>
      <c r="D94" s="289"/>
      <c r="E94" s="289"/>
      <c r="F94" s="289"/>
      <c r="G94" s="286">
        <v>35193</v>
      </c>
    </row>
    <row r="95" spans="1:10" s="298" customFormat="1" ht="25.5" customHeight="1">
      <c r="A95" s="585" t="s">
        <v>114</v>
      </c>
      <c r="B95" s="585"/>
      <c r="C95" s="585"/>
      <c r="D95" s="301"/>
      <c r="E95" s="301"/>
      <c r="F95" s="301"/>
      <c r="G95" s="300">
        <f>G17-G81</f>
        <v>-54000</v>
      </c>
      <c r="I95" s="299" t="s">
        <v>148</v>
      </c>
      <c r="J95" s="292"/>
    </row>
    <row r="96" spans="1:10" s="295" customFormat="1" ht="12.75" customHeight="1">
      <c r="A96" s="586" t="s">
        <v>115</v>
      </c>
      <c r="B96" s="586"/>
      <c r="C96" s="586"/>
      <c r="D96" s="297"/>
      <c r="E96" s="297"/>
      <c r="F96" s="297"/>
      <c r="G96" s="296">
        <f>G18-G85</f>
        <v>0</v>
      </c>
      <c r="I96" s="292"/>
      <c r="J96" s="292"/>
    </row>
    <row r="97" spans="1:10" s="291" customFormat="1" ht="12.75" customHeight="1">
      <c r="A97" s="587" t="s">
        <v>116</v>
      </c>
      <c r="B97" s="587"/>
      <c r="C97" s="587"/>
      <c r="D97" s="294"/>
      <c r="E97" s="294"/>
      <c r="F97" s="294"/>
      <c r="G97" s="293">
        <v>0</v>
      </c>
      <c r="I97" s="292"/>
      <c r="J97" s="292"/>
    </row>
    <row r="98" spans="1:10" ht="12.75" customHeight="1">
      <c r="A98" s="567" t="s">
        <v>147</v>
      </c>
      <c r="B98" s="568"/>
      <c r="C98" s="569"/>
      <c r="D98" s="289"/>
      <c r="E98" s="289"/>
      <c r="F98" s="289"/>
      <c r="G98" s="286">
        <f>G94+G93+G92+G95+G96+G97</f>
        <v>-202467</v>
      </c>
      <c r="H98" s="288"/>
    </row>
    <row r="99" spans="1:10" ht="12.75" customHeight="1">
      <c r="A99" s="588" t="s">
        <v>146</v>
      </c>
      <c r="B99" s="589"/>
      <c r="C99" s="590"/>
      <c r="D99" s="289"/>
      <c r="E99" s="289"/>
      <c r="F99" s="289"/>
      <c r="G99" s="286"/>
      <c r="H99" s="288"/>
      <c r="I99" s="290" t="s">
        <v>145</v>
      </c>
    </row>
    <row r="100" spans="1:10">
      <c r="A100" s="578" t="s">
        <v>144</v>
      </c>
      <c r="B100" s="579"/>
      <c r="C100" s="580"/>
      <c r="D100" s="289"/>
      <c r="E100" s="289"/>
      <c r="F100" s="289"/>
      <c r="G100" s="286">
        <v>0</v>
      </c>
      <c r="H100" s="288"/>
      <c r="I100" s="285" t="s">
        <v>142</v>
      </c>
    </row>
    <row r="101" spans="1:10" s="284" customFormat="1">
      <c r="A101" s="578" t="s">
        <v>143</v>
      </c>
      <c r="B101" s="579"/>
      <c r="C101" s="580"/>
      <c r="D101" s="287"/>
      <c r="E101" s="287"/>
      <c r="F101" s="287"/>
      <c r="G101" s="286">
        <v>0</v>
      </c>
      <c r="I101" s="285" t="s">
        <v>142</v>
      </c>
    </row>
    <row r="102" spans="1:10" ht="26.25" customHeight="1">
      <c r="A102" s="581" t="s">
        <v>113</v>
      </c>
      <c r="B102" s="582"/>
      <c r="C102" s="583"/>
      <c r="D102" s="283"/>
      <c r="E102" s="283"/>
      <c r="F102" s="283"/>
      <c r="G102" s="282">
        <f>G98-G101-G100</f>
        <v>-202467</v>
      </c>
      <c r="I102" s="264" t="s">
        <v>141</v>
      </c>
    </row>
    <row r="103" spans="1:10">
      <c r="G103" s="281"/>
    </row>
    <row r="104" spans="1:10">
      <c r="A104" s="275" t="s">
        <v>56</v>
      </c>
      <c r="B104" s="280"/>
      <c r="C104" s="280"/>
      <c r="D104" s="279"/>
      <c r="E104" s="279"/>
      <c r="F104" s="279"/>
      <c r="G104" s="276" t="s">
        <v>57</v>
      </c>
    </row>
    <row r="105" spans="1:10">
      <c r="A105" s="278"/>
      <c r="B105" s="278"/>
      <c r="C105" s="278"/>
      <c r="D105" s="277"/>
      <c r="E105" s="277"/>
      <c r="F105" s="277"/>
      <c r="G105" s="276"/>
    </row>
    <row r="106" spans="1:10">
      <c r="A106" s="275" t="s">
        <v>58</v>
      </c>
      <c r="G106" s="274" t="s">
        <v>59</v>
      </c>
    </row>
    <row r="107" spans="1:10">
      <c r="G107" s="274"/>
    </row>
    <row r="108" spans="1:10">
      <c r="B108" s="272" t="s">
        <v>61</v>
      </c>
      <c r="C108" s="272"/>
      <c r="G108" s="264"/>
    </row>
    <row r="109" spans="1:10" ht="27.75" customHeight="1">
      <c r="A109" s="584" t="s">
        <v>140</v>
      </c>
      <c r="B109" s="584"/>
      <c r="C109" s="584"/>
      <c r="D109" s="584"/>
      <c r="E109" s="584"/>
      <c r="F109" s="584"/>
      <c r="G109" s="584"/>
    </row>
    <row r="110" spans="1:10">
      <c r="A110" s="272" t="s">
        <v>139</v>
      </c>
      <c r="B110" s="272"/>
      <c r="C110" s="272"/>
      <c r="G110" s="273">
        <v>0</v>
      </c>
    </row>
    <row r="111" spans="1:10" ht="53.25" customHeight="1">
      <c r="A111" s="584" t="s">
        <v>138</v>
      </c>
      <c r="B111" s="584"/>
      <c r="C111" s="584"/>
      <c r="D111" s="584"/>
      <c r="E111" s="584"/>
      <c r="F111" s="584"/>
      <c r="G111" s="584"/>
    </row>
    <row r="112" spans="1:10">
      <c r="B112" s="272"/>
      <c r="C112" s="272"/>
      <c r="G112" s="264"/>
    </row>
    <row r="113" spans="1:7">
      <c r="A113" s="267" t="s">
        <v>100</v>
      </c>
      <c r="G113" s="264"/>
    </row>
    <row r="114" spans="1:7">
      <c r="A114" s="267" t="s">
        <v>137</v>
      </c>
      <c r="G114" s="264"/>
    </row>
    <row r="115" spans="1:7" ht="14.25" customHeight="1">
      <c r="A115" s="271"/>
      <c r="B115" s="270"/>
      <c r="C115" s="270"/>
      <c r="D115" s="269"/>
      <c r="E115" s="269"/>
      <c r="F115" s="269"/>
      <c r="G115" s="268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92" t="s">
        <v>125</v>
      </c>
      <c r="B1" s="492"/>
      <c r="C1" s="492"/>
      <c r="D1" s="492"/>
      <c r="E1" s="492"/>
    </row>
    <row r="2" spans="1:5">
      <c r="A2" s="447" t="s">
        <v>2</v>
      </c>
      <c r="B2" s="447"/>
      <c r="C2" s="6">
        <f>C3+C4</f>
        <v>0</v>
      </c>
      <c r="D2" s="7"/>
    </row>
    <row r="3" spans="1:5">
      <c r="A3" s="445" t="s">
        <v>3</v>
      </c>
      <c r="B3" s="445"/>
      <c r="C3" s="9">
        <v>0</v>
      </c>
      <c r="D3" s="7"/>
      <c r="E3" s="87"/>
    </row>
    <row r="4" spans="1:5">
      <c r="A4" s="445" t="s">
        <v>4</v>
      </c>
      <c r="B4" s="445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3" t="s">
        <v>5</v>
      </c>
      <c r="B6" s="604"/>
      <c r="C6" s="605"/>
      <c r="D6" s="609" t="s">
        <v>6</v>
      </c>
      <c r="E6" s="611">
        <f>E11+E15+E16+E17+E18+E26</f>
        <v>0</v>
      </c>
    </row>
    <row r="7" spans="1:5">
      <c r="A7" s="606"/>
      <c r="B7" s="607"/>
      <c r="C7" s="608"/>
      <c r="D7" s="610"/>
      <c r="E7" s="611"/>
    </row>
    <row r="8" spans="1:5">
      <c r="A8" s="444" t="s">
        <v>7</v>
      </c>
      <c r="B8" s="444"/>
      <c r="C8" s="444"/>
      <c r="D8" s="444"/>
      <c r="E8" s="444"/>
    </row>
    <row r="9" spans="1:5" s="150" customFormat="1" ht="38.25" customHeight="1">
      <c r="A9" s="613" t="s">
        <v>95</v>
      </c>
      <c r="B9" s="613"/>
      <c r="C9" s="613"/>
      <c r="D9" s="148"/>
      <c r="E9" s="149">
        <v>0</v>
      </c>
    </row>
    <row r="10" spans="1:5" s="147" customFormat="1" ht="27" customHeight="1">
      <c r="A10" s="615" t="s">
        <v>9</v>
      </c>
      <c r="B10" s="616"/>
      <c r="C10" s="616"/>
      <c r="D10" s="151"/>
      <c r="E10" s="146">
        <v>0</v>
      </c>
    </row>
    <row r="11" spans="1:5" ht="12.75" customHeight="1">
      <c r="A11" s="612" t="s">
        <v>10</v>
      </c>
      <c r="B11" s="612"/>
      <c r="C11" s="612"/>
      <c r="D11" s="131"/>
      <c r="E11" s="76">
        <f>E9+E10</f>
        <v>0</v>
      </c>
    </row>
    <row r="12" spans="1:5">
      <c r="A12" s="614" t="s">
        <v>35</v>
      </c>
      <c r="B12" s="614"/>
      <c r="C12" s="614"/>
      <c r="D12" s="614"/>
      <c r="E12" s="614"/>
    </row>
    <row r="13" spans="1:5" s="150" customFormat="1" ht="25.5" customHeight="1">
      <c r="A13" s="613" t="s">
        <v>12</v>
      </c>
      <c r="B13" s="613"/>
      <c r="C13" s="613"/>
      <c r="D13" s="148"/>
      <c r="E13" s="149">
        <v>0</v>
      </c>
    </row>
    <row r="14" spans="1:5" s="147" customFormat="1" ht="27" customHeight="1">
      <c r="A14" s="615" t="s">
        <v>13</v>
      </c>
      <c r="B14" s="616"/>
      <c r="C14" s="616"/>
      <c r="D14" s="151"/>
      <c r="E14" s="146">
        <v>0</v>
      </c>
    </row>
    <row r="15" spans="1:5" ht="12.75" customHeight="1">
      <c r="A15" s="612" t="s">
        <v>14</v>
      </c>
      <c r="B15" s="612"/>
      <c r="C15" s="612"/>
      <c r="D15" s="131"/>
      <c r="E15" s="76">
        <f>E13+E14</f>
        <v>0</v>
      </c>
    </row>
    <row r="16" spans="1:5" s="93" customFormat="1">
      <c r="A16" s="448" t="s">
        <v>82</v>
      </c>
      <c r="B16" s="449"/>
      <c r="C16" s="450"/>
      <c r="D16" s="152"/>
      <c r="E16" s="92">
        <v>0</v>
      </c>
    </row>
    <row r="17" spans="1:5" s="96" customFormat="1" ht="12.75" customHeight="1">
      <c r="A17" s="451" t="s">
        <v>71</v>
      </c>
      <c r="B17" s="452"/>
      <c r="C17" s="453"/>
      <c r="D17" s="153"/>
      <c r="E17" s="95">
        <v>0</v>
      </c>
    </row>
    <row r="18" spans="1:5" s="99" customFormat="1" ht="12.75" customHeight="1">
      <c r="A18" s="454" t="s">
        <v>70</v>
      </c>
      <c r="B18" s="455"/>
      <c r="C18" s="456"/>
      <c r="D18" s="154"/>
      <c r="E18" s="98">
        <v>0</v>
      </c>
    </row>
    <row r="19" spans="1:5" s="99" customFormat="1" ht="12.75" customHeight="1">
      <c r="A19" s="624" t="s">
        <v>104</v>
      </c>
      <c r="B19" s="624"/>
      <c r="C19" s="624"/>
      <c r="D19" s="624"/>
      <c r="E19" s="624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3" t="s">
        <v>44</v>
      </c>
      <c r="B28" s="617"/>
      <c r="C28" s="618"/>
      <c r="D28" s="183"/>
      <c r="E28" s="622">
        <f>E33+E37+E38+E39+E40+E48</f>
        <v>0</v>
      </c>
    </row>
    <row r="29" spans="1:5">
      <c r="A29" s="619"/>
      <c r="B29" s="620"/>
      <c r="C29" s="621"/>
      <c r="D29" s="184"/>
      <c r="E29" s="623"/>
    </row>
    <row r="30" spans="1:5">
      <c r="A30" s="406" t="s">
        <v>16</v>
      </c>
      <c r="B30" s="406"/>
      <c r="C30" s="406"/>
      <c r="D30" s="406"/>
      <c r="E30" s="406"/>
    </row>
    <row r="31" spans="1:5" s="150" customFormat="1" ht="27" customHeight="1">
      <c r="A31" s="625" t="s">
        <v>45</v>
      </c>
      <c r="B31" s="625"/>
      <c r="C31" s="625"/>
      <c r="D31" s="148"/>
      <c r="E31" s="149">
        <v>0</v>
      </c>
    </row>
    <row r="32" spans="1:5" ht="24.75" customHeight="1">
      <c r="A32" s="615" t="s">
        <v>46</v>
      </c>
      <c r="B32" s="616"/>
      <c r="C32" s="616"/>
      <c r="D32" s="158"/>
      <c r="E32" s="84">
        <f>E10</f>
        <v>0</v>
      </c>
    </row>
    <row r="33" spans="1:5" ht="12.75" customHeight="1">
      <c r="A33" s="612" t="s">
        <v>47</v>
      </c>
      <c r="B33" s="612"/>
      <c r="C33" s="612"/>
      <c r="D33" s="131"/>
      <c r="E33" s="76">
        <f>E31+E32</f>
        <v>0</v>
      </c>
    </row>
    <row r="34" spans="1:5">
      <c r="A34" s="406" t="s">
        <v>35</v>
      </c>
      <c r="B34" s="406"/>
      <c r="C34" s="406"/>
      <c r="D34" s="406"/>
      <c r="E34" s="406"/>
    </row>
    <row r="35" spans="1:5" s="150" customFormat="1" ht="25.5" customHeight="1">
      <c r="A35" s="613" t="s">
        <v>48</v>
      </c>
      <c r="B35" s="613"/>
      <c r="C35" s="613"/>
      <c r="D35" s="148"/>
      <c r="E35" s="149">
        <v>0</v>
      </c>
    </row>
    <row r="36" spans="1:5" s="147" customFormat="1">
      <c r="A36" s="626" t="s">
        <v>49</v>
      </c>
      <c r="B36" s="626"/>
      <c r="C36" s="626"/>
      <c r="D36" s="159"/>
      <c r="E36" s="146">
        <f>E14</f>
        <v>0</v>
      </c>
    </row>
    <row r="37" spans="1:5" ht="12.75" customHeight="1">
      <c r="A37" s="612" t="s">
        <v>50</v>
      </c>
      <c r="B37" s="612"/>
      <c r="C37" s="612"/>
      <c r="D37" s="131"/>
      <c r="E37" s="76">
        <f>E35+E36</f>
        <v>0</v>
      </c>
    </row>
    <row r="38" spans="1:5" s="93" customFormat="1" ht="12.75" customHeight="1">
      <c r="A38" s="448" t="s">
        <v>83</v>
      </c>
      <c r="B38" s="449"/>
      <c r="C38" s="450"/>
      <c r="D38" s="152"/>
      <c r="E38" s="92">
        <v>0</v>
      </c>
    </row>
    <row r="39" spans="1:5" ht="12.75" customHeight="1">
      <c r="A39" s="457" t="s">
        <v>73</v>
      </c>
      <c r="B39" s="458"/>
      <c r="C39" s="459"/>
      <c r="D39" s="131"/>
      <c r="E39" s="95">
        <v>0</v>
      </c>
    </row>
    <row r="40" spans="1:5" s="99" customFormat="1" ht="12.75" customHeight="1">
      <c r="A40" s="460" t="s">
        <v>72</v>
      </c>
      <c r="B40" s="461"/>
      <c r="C40" s="462"/>
      <c r="D40" s="154"/>
      <c r="E40" s="98">
        <v>0</v>
      </c>
    </row>
    <row r="41" spans="1:5" s="99" customFormat="1" ht="12.75" customHeight="1">
      <c r="A41" s="624" t="s">
        <v>104</v>
      </c>
      <c r="B41" s="624"/>
      <c r="C41" s="624"/>
      <c r="D41" s="624"/>
      <c r="E41" s="624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1" t="s">
        <v>51</v>
      </c>
      <c r="B49" s="591"/>
      <c r="C49" s="591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3" t="s">
        <v>15</v>
      </c>
      <c r="B51" s="617"/>
      <c r="C51" s="618"/>
      <c r="D51" s="183"/>
      <c r="E51" s="611">
        <f>E70+E77</f>
        <v>0</v>
      </c>
    </row>
    <row r="52" spans="1:7" s="38" customFormat="1">
      <c r="A52" s="619"/>
      <c r="B52" s="620"/>
      <c r="C52" s="621"/>
      <c r="D52" s="184"/>
      <c r="E52" s="611"/>
    </row>
    <row r="53" spans="1:7" s="38" customFormat="1">
      <c r="A53" s="406" t="s">
        <v>16</v>
      </c>
      <c r="B53" s="406"/>
      <c r="C53" s="406"/>
      <c r="D53" s="406"/>
      <c r="E53" s="406"/>
    </row>
    <row r="54" spans="1:7" s="38" customFormat="1" ht="24.75" customHeight="1">
      <c r="A54" s="627" t="s">
        <v>17</v>
      </c>
      <c r="B54" s="627"/>
      <c r="C54" s="627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4" t="s">
        <v>18</v>
      </c>
      <c r="B55" s="425"/>
      <c r="C55" s="426"/>
      <c r="D55" s="162">
        <v>0.28999999999999998</v>
      </c>
      <c r="E55" s="84">
        <f>D55*C4</f>
        <v>0</v>
      </c>
    </row>
    <row r="56" spans="1:7" s="179" customFormat="1">
      <c r="A56" s="424" t="s">
        <v>19</v>
      </c>
      <c r="B56" s="425"/>
      <c r="C56" s="426"/>
      <c r="D56" s="162">
        <v>0.78</v>
      </c>
      <c r="E56" s="84">
        <f>D56*C2</f>
        <v>0</v>
      </c>
    </row>
    <row r="57" spans="1:7" s="179" customFormat="1">
      <c r="A57" s="424" t="s">
        <v>20</v>
      </c>
      <c r="B57" s="425"/>
      <c r="C57" s="426"/>
      <c r="D57" s="162">
        <v>0.11</v>
      </c>
      <c r="E57" s="84">
        <f>D57*C2</f>
        <v>0</v>
      </c>
    </row>
    <row r="58" spans="1:7" s="179" customFormat="1">
      <c r="A58" s="424" t="s">
        <v>21</v>
      </c>
      <c r="B58" s="425"/>
      <c r="C58" s="426"/>
      <c r="D58" s="162">
        <v>0.08</v>
      </c>
      <c r="E58" s="84">
        <f>D58*C2</f>
        <v>0</v>
      </c>
    </row>
    <row r="59" spans="1:7" s="179" customFormat="1">
      <c r="A59" s="424" t="s">
        <v>22</v>
      </c>
      <c r="B59" s="425"/>
      <c r="C59" s="426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4" t="s">
        <v>96</v>
      </c>
      <c r="B60" s="425"/>
      <c r="C60" s="426"/>
      <c r="D60" s="162">
        <v>3.96</v>
      </c>
      <c r="E60" s="84">
        <f>D60*C2</f>
        <v>0</v>
      </c>
    </row>
    <row r="61" spans="1:7" s="179" customFormat="1">
      <c r="A61" s="424" t="s">
        <v>24</v>
      </c>
      <c r="B61" s="425"/>
      <c r="C61" s="426"/>
      <c r="D61" s="162">
        <v>0.42</v>
      </c>
      <c r="E61" s="84">
        <f>D61*C2</f>
        <v>0</v>
      </c>
      <c r="G61" s="125"/>
    </row>
    <row r="62" spans="1:7" s="179" customFormat="1" ht="25.5" customHeight="1">
      <c r="A62" s="627" t="s">
        <v>123</v>
      </c>
      <c r="B62" s="627"/>
      <c r="C62" s="627"/>
      <c r="D62" s="163"/>
      <c r="E62" s="185">
        <f>SUM(E63:E67)</f>
        <v>0</v>
      </c>
    </row>
    <row r="63" spans="1:7" s="38" customFormat="1" ht="27.75" customHeight="1">
      <c r="A63" s="400" t="s">
        <v>122</v>
      </c>
      <c r="B63" s="400"/>
      <c r="C63" s="400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7" t="s">
        <v>29</v>
      </c>
      <c r="B64" s="427"/>
      <c r="C64" s="427"/>
      <c r="D64" s="16">
        <v>0.43</v>
      </c>
      <c r="E64" s="84">
        <f>D64*C2</f>
        <v>0</v>
      </c>
    </row>
    <row r="65" spans="1:7" s="38" customFormat="1">
      <c r="A65" s="424" t="s">
        <v>121</v>
      </c>
      <c r="B65" s="425"/>
      <c r="C65" s="426"/>
      <c r="D65" s="162">
        <f>((1.27*6)+(1.4*6))/12</f>
        <v>1.335</v>
      </c>
      <c r="E65" s="84">
        <f>D65*C3</f>
        <v>0</v>
      </c>
    </row>
    <row r="66" spans="1:7" s="38" customFormat="1">
      <c r="A66" s="424" t="s">
        <v>124</v>
      </c>
      <c r="B66" s="425"/>
      <c r="C66" s="426"/>
      <c r="D66" s="162">
        <v>0.26100000000000001</v>
      </c>
      <c r="E66" s="84">
        <f>D66*C3</f>
        <v>0</v>
      </c>
    </row>
    <row r="67" spans="1:7" s="38" customFormat="1" ht="25.5" customHeight="1">
      <c r="A67" s="424" t="s">
        <v>119</v>
      </c>
      <c r="B67" s="425"/>
      <c r="C67" s="426"/>
      <c r="D67" s="162">
        <v>0</v>
      </c>
      <c r="E67" s="84">
        <v>0</v>
      </c>
    </row>
    <row r="68" spans="1:7" s="38" customFormat="1">
      <c r="A68" s="400" t="s">
        <v>87</v>
      </c>
      <c r="B68" s="400"/>
      <c r="C68" s="400"/>
      <c r="D68" s="16"/>
      <c r="E68" s="84">
        <f>(E9)*0.02</f>
        <v>0</v>
      </c>
    </row>
    <row r="69" spans="1:7" s="38" customFormat="1">
      <c r="A69" s="400" t="s">
        <v>37</v>
      </c>
      <c r="B69" s="400"/>
      <c r="C69" s="400"/>
      <c r="D69" s="16">
        <v>0.86</v>
      </c>
      <c r="E69" s="84">
        <f>0.1*E11</f>
        <v>0</v>
      </c>
    </row>
    <row r="70" spans="1:7" s="38" customFormat="1">
      <c r="A70" s="591" t="s">
        <v>101</v>
      </c>
      <c r="B70" s="591"/>
      <c r="C70" s="591"/>
      <c r="D70" s="160"/>
      <c r="E70" s="123">
        <f>E62+E68+E69</f>
        <v>0</v>
      </c>
    </row>
    <row r="71" spans="1:7" s="179" customFormat="1" ht="55.5" customHeight="1">
      <c r="A71" s="597" t="s">
        <v>112</v>
      </c>
      <c r="B71" s="598"/>
      <c r="C71" s="599"/>
      <c r="D71" s="186"/>
      <c r="E71" s="84">
        <v>0</v>
      </c>
    </row>
    <row r="72" spans="1:7" s="27" customFormat="1">
      <c r="A72" s="591" t="s">
        <v>102</v>
      </c>
      <c r="B72" s="591"/>
      <c r="C72" s="591"/>
      <c r="D72" s="160"/>
      <c r="E72" s="123">
        <f>E70+E71</f>
        <v>0</v>
      </c>
    </row>
    <row r="73" spans="1:7">
      <c r="A73" s="406" t="s">
        <v>35</v>
      </c>
      <c r="B73" s="406"/>
      <c r="C73" s="406"/>
      <c r="D73" s="406"/>
      <c r="E73" s="406"/>
    </row>
    <row r="74" spans="1:7" ht="24.75" customHeight="1">
      <c r="A74" s="628" t="s">
        <v>120</v>
      </c>
      <c r="B74" s="628"/>
      <c r="C74" s="628"/>
      <c r="D74" s="36">
        <v>4.38</v>
      </c>
      <c r="E74" s="84">
        <v>0</v>
      </c>
    </row>
    <row r="75" spans="1:7">
      <c r="A75" s="400" t="s">
        <v>87</v>
      </c>
      <c r="B75" s="400"/>
      <c r="C75" s="400"/>
      <c r="D75" s="36"/>
      <c r="E75" s="84">
        <f>(E13)*0.02</f>
        <v>0</v>
      </c>
    </row>
    <row r="76" spans="1:7">
      <c r="A76" s="400" t="s">
        <v>37</v>
      </c>
      <c r="B76" s="400"/>
      <c r="C76" s="400"/>
      <c r="D76" s="36"/>
      <c r="E76" s="84">
        <f>(E15)*0.12</f>
        <v>0</v>
      </c>
    </row>
    <row r="77" spans="1:7">
      <c r="A77" s="591" t="s">
        <v>38</v>
      </c>
      <c r="B77" s="591"/>
      <c r="C77" s="591"/>
      <c r="D77" s="160"/>
      <c r="E77" s="185">
        <f>SUM(E74:E76)</f>
        <v>0</v>
      </c>
    </row>
    <row r="78" spans="1:7" s="93" customFormat="1" ht="14.25" customHeight="1">
      <c r="A78" s="463" t="s">
        <v>84</v>
      </c>
      <c r="B78" s="464"/>
      <c r="C78" s="464"/>
      <c r="D78" s="464"/>
      <c r="E78" s="465"/>
    </row>
    <row r="79" spans="1:7" s="93" customFormat="1" ht="12.75" customHeight="1">
      <c r="A79" s="466" t="s">
        <v>85</v>
      </c>
      <c r="B79" s="467"/>
      <c r="C79" s="468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69" t="s">
        <v>37</v>
      </c>
      <c r="B81" s="469"/>
      <c r="C81" s="469"/>
      <c r="D81" s="165"/>
      <c r="E81" s="130">
        <f>E16*0.12</f>
        <v>0</v>
      </c>
    </row>
    <row r="82" spans="1:5" s="93" customFormat="1" ht="12.75" customHeight="1">
      <c r="A82" s="469" t="s">
        <v>87</v>
      </c>
      <c r="B82" s="469"/>
      <c r="C82" s="469"/>
      <c r="D82" s="165"/>
      <c r="E82" s="130">
        <f>E16*0.02</f>
        <v>0</v>
      </c>
    </row>
    <row r="83" spans="1:5" s="93" customFormat="1" ht="12.75" customHeight="1">
      <c r="A83" s="592" t="s">
        <v>88</v>
      </c>
      <c r="B83" s="592"/>
      <c r="C83" s="592"/>
      <c r="D83" s="166"/>
      <c r="E83" s="124">
        <f>SUM(E79:E82)</f>
        <v>0</v>
      </c>
    </row>
    <row r="84" spans="1:5" s="96" customFormat="1">
      <c r="A84" s="471" t="s">
        <v>77</v>
      </c>
      <c r="B84" s="472"/>
      <c r="C84" s="472"/>
      <c r="D84" s="472"/>
      <c r="E84" s="473"/>
    </row>
    <row r="85" spans="1:5" s="96" customFormat="1">
      <c r="A85" s="474" t="s">
        <v>37</v>
      </c>
      <c r="B85" s="474"/>
      <c r="C85" s="474"/>
      <c r="D85" s="167"/>
      <c r="E85" s="107">
        <f>E17*0.12</f>
        <v>0</v>
      </c>
    </row>
    <row r="86" spans="1:5" s="96" customFormat="1">
      <c r="A86" s="474" t="s">
        <v>75</v>
      </c>
      <c r="B86" s="474"/>
      <c r="C86" s="474"/>
      <c r="D86" s="167"/>
      <c r="E86" s="107">
        <f>E17-E17/1.18</f>
        <v>0</v>
      </c>
    </row>
    <row r="87" spans="1:5" s="96" customFormat="1">
      <c r="A87" s="596" t="s">
        <v>78</v>
      </c>
      <c r="B87" s="596"/>
      <c r="C87" s="596"/>
      <c r="D87" s="168"/>
      <c r="E87" s="127">
        <f>E85+E86</f>
        <v>0</v>
      </c>
    </row>
    <row r="88" spans="1:5" s="99" customFormat="1">
      <c r="A88" s="476" t="s">
        <v>74</v>
      </c>
      <c r="B88" s="477"/>
      <c r="C88" s="477"/>
      <c r="D88" s="477"/>
      <c r="E88" s="478"/>
    </row>
    <row r="89" spans="1:5" s="99" customFormat="1">
      <c r="A89" s="481" t="s">
        <v>37</v>
      </c>
      <c r="B89" s="481"/>
      <c r="C89" s="481"/>
      <c r="D89" s="169"/>
      <c r="E89" s="111">
        <f>E76*0.2</f>
        <v>0</v>
      </c>
    </row>
    <row r="90" spans="1:5" s="99" customFormat="1">
      <c r="A90" s="481" t="s">
        <v>75</v>
      </c>
      <c r="B90" s="481"/>
      <c r="C90" s="481"/>
      <c r="D90" s="169"/>
      <c r="E90" s="111">
        <f>E76-E76/1.18</f>
        <v>0</v>
      </c>
    </row>
    <row r="91" spans="1:5" s="99" customFormat="1">
      <c r="A91" s="482" t="s">
        <v>76</v>
      </c>
      <c r="B91" s="482"/>
      <c r="C91" s="482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00" t="s">
        <v>79</v>
      </c>
      <c r="B93" s="601"/>
      <c r="C93" s="601"/>
      <c r="D93" s="601"/>
      <c r="E93" s="602"/>
    </row>
    <row r="94" spans="1:5" ht="12.75" customHeight="1">
      <c r="A94" s="593" t="s">
        <v>97</v>
      </c>
      <c r="B94" s="594"/>
      <c r="C94" s="595"/>
      <c r="D94" s="172"/>
      <c r="E94" s="188">
        <f>E11-E72</f>
        <v>0</v>
      </c>
    </row>
    <row r="95" spans="1:5" ht="12.75" customHeight="1">
      <c r="A95" s="593" t="s">
        <v>98</v>
      </c>
      <c r="B95" s="594"/>
      <c r="C95" s="595"/>
      <c r="D95" s="172"/>
      <c r="E95" s="189">
        <f>E15-E77</f>
        <v>0</v>
      </c>
    </row>
    <row r="96" spans="1:5" ht="12.75" customHeight="1">
      <c r="A96" s="593" t="s">
        <v>117</v>
      </c>
      <c r="B96" s="594"/>
      <c r="C96" s="595"/>
      <c r="D96" s="172"/>
      <c r="E96" s="188">
        <v>0</v>
      </c>
    </row>
    <row r="97" spans="1:7" ht="12.75" customHeight="1">
      <c r="A97" s="593" t="s">
        <v>118</v>
      </c>
      <c r="B97" s="594"/>
      <c r="C97" s="595"/>
      <c r="D97" s="172"/>
      <c r="E97" s="188">
        <f>E96+E95+E94</f>
        <v>0</v>
      </c>
      <c r="F97" s="48"/>
    </row>
    <row r="98" spans="1:7" s="132" customFormat="1" ht="18.75" customHeight="1">
      <c r="A98" s="629" t="s">
        <v>99</v>
      </c>
      <c r="B98" s="630"/>
      <c r="C98" s="631"/>
      <c r="D98" s="131"/>
      <c r="E98" s="188">
        <v>0</v>
      </c>
      <c r="G98" s="187"/>
    </row>
    <row r="99" spans="1:7" ht="26.25" customHeight="1">
      <c r="A99" s="632" t="s">
        <v>113</v>
      </c>
      <c r="B99" s="633"/>
      <c r="C99" s="634"/>
      <c r="D99" s="173"/>
      <c r="E99" s="190">
        <f>E97-E98</f>
        <v>0</v>
      </c>
    </row>
    <row r="100" spans="1:7" s="114" customFormat="1" ht="27" customHeight="1">
      <c r="A100" s="483" t="s">
        <v>114</v>
      </c>
      <c r="B100" s="483"/>
      <c r="C100" s="483"/>
      <c r="D100" s="152"/>
      <c r="E100" s="191">
        <f>E16-E83</f>
        <v>0</v>
      </c>
    </row>
    <row r="101" spans="1:7" s="116" customFormat="1" ht="12.75" customHeight="1">
      <c r="A101" s="484" t="s">
        <v>115</v>
      </c>
      <c r="B101" s="484"/>
      <c r="C101" s="484"/>
      <c r="D101" s="174"/>
      <c r="E101" s="192">
        <f>E17-E87</f>
        <v>0</v>
      </c>
    </row>
    <row r="102" spans="1:7" s="118" customFormat="1" ht="12.75" customHeight="1">
      <c r="A102" s="485" t="s">
        <v>116</v>
      </c>
      <c r="B102" s="485"/>
      <c r="C102" s="485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1"/>
  <sheetViews>
    <sheetView tabSelected="1" topLeftCell="A58" workbookViewId="0">
      <selection activeCell="AB68" sqref="AB68"/>
    </sheetView>
  </sheetViews>
  <sheetFormatPr defaultRowHeight="12.75"/>
  <cols>
    <col min="1" max="1" width="10" style="209" customWidth="1"/>
    <col min="3" max="3" width="69.425781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65.25" customHeight="1">
      <c r="A1" s="754" t="s">
        <v>171</v>
      </c>
      <c r="B1" s="754"/>
      <c r="C1" s="754"/>
      <c r="D1" s="754"/>
      <c r="E1" s="754"/>
    </row>
    <row r="2" spans="1:7" ht="12.75" customHeight="1">
      <c r="A2" s="447" t="s">
        <v>2</v>
      </c>
      <c r="B2" s="447"/>
      <c r="C2" s="6">
        <f>C3+C4</f>
        <v>3402.56</v>
      </c>
      <c r="D2" s="7"/>
    </row>
    <row r="3" spans="1:7" ht="12.75" customHeight="1">
      <c r="A3" s="445" t="s">
        <v>3</v>
      </c>
      <c r="B3" s="445"/>
      <c r="C3" s="9">
        <v>3402.56</v>
      </c>
      <c r="D3" s="7"/>
      <c r="E3" s="87"/>
    </row>
    <row r="4" spans="1:7" ht="12.75" customHeight="1">
      <c r="A4" s="445" t="s">
        <v>4</v>
      </c>
      <c r="B4" s="445"/>
      <c r="C4" s="9">
        <v>0</v>
      </c>
      <c r="D4" s="7"/>
      <c r="E4" s="87"/>
    </row>
    <row r="5" spans="1:7">
      <c r="A5" s="133"/>
      <c r="B5" s="208"/>
      <c r="C5" s="10"/>
      <c r="D5" s="7"/>
      <c r="E5" s="87"/>
    </row>
    <row r="6" spans="1:7" ht="12.75" customHeight="1">
      <c r="A6" s="694" t="s">
        <v>5</v>
      </c>
      <c r="B6" s="695"/>
      <c r="C6" s="696"/>
      <c r="D6" s="732" t="s">
        <v>6</v>
      </c>
      <c r="E6" s="700">
        <f>E11+E15+E16+E17+E18+E26</f>
        <v>3040144</v>
      </c>
    </row>
    <row r="7" spans="1:7">
      <c r="A7" s="697"/>
      <c r="B7" s="698"/>
      <c r="C7" s="699"/>
      <c r="D7" s="733"/>
      <c r="E7" s="701"/>
    </row>
    <row r="8" spans="1:7" ht="12.75" customHeight="1">
      <c r="A8" s="736" t="s">
        <v>7</v>
      </c>
      <c r="B8" s="737"/>
      <c r="C8" s="737"/>
      <c r="D8" s="737"/>
      <c r="E8" s="738"/>
    </row>
    <row r="9" spans="1:7" s="150" customFormat="1" ht="38.25" customHeight="1">
      <c r="A9" s="716" t="s">
        <v>95</v>
      </c>
      <c r="B9" s="717"/>
      <c r="C9" s="718"/>
      <c r="D9" s="210"/>
      <c r="E9" s="258">
        <v>336037</v>
      </c>
      <c r="G9" s="207"/>
    </row>
    <row r="10" spans="1:7" s="147" customFormat="1" ht="27" hidden="1" customHeight="1">
      <c r="A10" s="711" t="s">
        <v>9</v>
      </c>
      <c r="B10" s="712"/>
      <c r="C10" s="712"/>
      <c r="D10" s="211"/>
      <c r="E10" s="212">
        <v>0</v>
      </c>
    </row>
    <row r="11" spans="1:7" ht="12.75" customHeight="1">
      <c r="A11" s="713" t="s">
        <v>10</v>
      </c>
      <c r="B11" s="714"/>
      <c r="C11" s="715"/>
      <c r="D11" s="213"/>
      <c r="E11" s="256">
        <f>E9+E10</f>
        <v>336037</v>
      </c>
    </row>
    <row r="12" spans="1:7" ht="12.75" customHeight="1">
      <c r="A12" s="739" t="s">
        <v>35</v>
      </c>
      <c r="B12" s="740"/>
      <c r="C12" s="740"/>
      <c r="D12" s="740"/>
      <c r="E12" s="741"/>
    </row>
    <row r="13" spans="1:7" s="150" customFormat="1" ht="25.5" customHeight="1">
      <c r="A13" s="716" t="s">
        <v>12</v>
      </c>
      <c r="B13" s="717"/>
      <c r="C13" s="718"/>
      <c r="D13" s="210"/>
      <c r="E13" s="258">
        <v>164067</v>
      </c>
    </row>
    <row r="14" spans="1:7" s="147" customFormat="1" ht="27" hidden="1" customHeight="1">
      <c r="A14" s="711" t="s">
        <v>13</v>
      </c>
      <c r="B14" s="712"/>
      <c r="C14" s="712"/>
      <c r="D14" s="211"/>
      <c r="E14" s="212">
        <v>0</v>
      </c>
    </row>
    <row r="15" spans="1:7" ht="12.75" customHeight="1">
      <c r="A15" s="713" t="s">
        <v>14</v>
      </c>
      <c r="B15" s="714"/>
      <c r="C15" s="715"/>
      <c r="D15" s="213"/>
      <c r="E15" s="256">
        <f>E13+E14</f>
        <v>164067</v>
      </c>
    </row>
    <row r="16" spans="1:7" s="93" customFormat="1" ht="12.75" hidden="1" customHeight="1">
      <c r="A16" s="720" t="s">
        <v>82</v>
      </c>
      <c r="B16" s="721"/>
      <c r="C16" s="722"/>
      <c r="D16" s="214"/>
      <c r="E16" s="215">
        <v>0</v>
      </c>
    </row>
    <row r="17" spans="1:5" s="96" customFormat="1" ht="12.75" hidden="1" customHeight="1">
      <c r="A17" s="723" t="s">
        <v>71</v>
      </c>
      <c r="B17" s="724"/>
      <c r="C17" s="725"/>
      <c r="D17" s="216"/>
      <c r="E17" s="217">
        <v>0</v>
      </c>
    </row>
    <row r="18" spans="1:5" s="99" customFormat="1" ht="12.75" hidden="1" customHeight="1">
      <c r="A18" s="705" t="s">
        <v>70</v>
      </c>
      <c r="B18" s="706"/>
      <c r="C18" s="707"/>
      <c r="D18" s="218"/>
      <c r="E18" s="219">
        <v>0</v>
      </c>
    </row>
    <row r="19" spans="1:5" s="99" customFormat="1" ht="12.75" customHeight="1">
      <c r="A19" s="688" t="s">
        <v>104</v>
      </c>
      <c r="B19" s="689"/>
      <c r="C19" s="689"/>
      <c r="D19" s="689"/>
      <c r="E19" s="690"/>
    </row>
    <row r="20" spans="1:5" s="99" customFormat="1" ht="12.75" customHeight="1">
      <c r="A20" s="220" t="s">
        <v>105</v>
      </c>
      <c r="B20" s="221"/>
      <c r="C20" s="221"/>
      <c r="D20" s="222"/>
      <c r="E20" s="256">
        <v>1639710</v>
      </c>
    </row>
    <row r="21" spans="1:5" s="99" customFormat="1" ht="12.75" customHeight="1">
      <c r="A21" s="220" t="s">
        <v>106</v>
      </c>
      <c r="B21" s="221"/>
      <c r="C21" s="221"/>
      <c r="D21" s="222"/>
      <c r="E21" s="256">
        <v>616625</v>
      </c>
    </row>
    <row r="22" spans="1:5" s="99" customFormat="1" ht="12.75" customHeight="1">
      <c r="A22" s="220" t="s">
        <v>107</v>
      </c>
      <c r="B22" s="221"/>
      <c r="C22" s="221"/>
      <c r="D22" s="222"/>
      <c r="E22" s="256">
        <v>100700</v>
      </c>
    </row>
    <row r="23" spans="1:5" s="99" customFormat="1" ht="12.75" customHeight="1">
      <c r="A23" s="220" t="s">
        <v>108</v>
      </c>
      <c r="B23" s="221"/>
      <c r="C23" s="221"/>
      <c r="D23" s="222"/>
      <c r="E23" s="256">
        <v>183005</v>
      </c>
    </row>
    <row r="24" spans="1:5" s="99" customFormat="1" ht="12.75" hidden="1" customHeight="1">
      <c r="A24" s="220" t="s">
        <v>109</v>
      </c>
      <c r="B24" s="221"/>
      <c r="C24" s="221"/>
      <c r="D24" s="222"/>
      <c r="E24" s="221"/>
    </row>
    <row r="25" spans="1:5" s="99" customFormat="1" ht="12.75" hidden="1" customHeight="1">
      <c r="A25" s="220" t="s">
        <v>110</v>
      </c>
      <c r="B25" s="221"/>
      <c r="C25" s="221"/>
      <c r="D25" s="222"/>
      <c r="E25" s="221"/>
    </row>
    <row r="26" spans="1:5" s="145" customFormat="1" ht="12.75" customHeight="1">
      <c r="A26" s="223" t="s">
        <v>111</v>
      </c>
      <c r="B26" s="224"/>
      <c r="C26" s="224"/>
      <c r="D26" s="225"/>
      <c r="E26" s="258">
        <f>SUM(E20:E25)</f>
        <v>2540040</v>
      </c>
    </row>
    <row r="27" spans="1:5">
      <c r="A27" s="226"/>
      <c r="B27" s="227"/>
      <c r="C27" s="227"/>
      <c r="D27" s="228"/>
      <c r="E27" s="229"/>
    </row>
    <row r="28" spans="1:5" ht="12.75" customHeight="1">
      <c r="A28" s="694" t="s">
        <v>44</v>
      </c>
      <c r="B28" s="695"/>
      <c r="C28" s="696"/>
      <c r="D28" s="230"/>
      <c r="E28" s="734">
        <f>E31+E35+E48</f>
        <v>2513359.7000000002</v>
      </c>
    </row>
    <row r="29" spans="1:5">
      <c r="A29" s="697"/>
      <c r="B29" s="698"/>
      <c r="C29" s="699"/>
      <c r="D29" s="231"/>
      <c r="E29" s="735"/>
    </row>
    <row r="30" spans="1:5" ht="12.75" customHeight="1">
      <c r="A30" s="661" t="s">
        <v>16</v>
      </c>
      <c r="B30" s="662"/>
      <c r="C30" s="662"/>
      <c r="D30" s="662"/>
      <c r="E30" s="663"/>
    </row>
    <row r="31" spans="1:5" s="199" customFormat="1">
      <c r="A31" s="745" t="s">
        <v>45</v>
      </c>
      <c r="B31" s="746"/>
      <c r="C31" s="747"/>
      <c r="D31" s="232"/>
      <c r="E31" s="258">
        <v>305498.56</v>
      </c>
    </row>
    <row r="32" spans="1:5" ht="24.75" hidden="1" customHeight="1">
      <c r="A32" s="711" t="s">
        <v>46</v>
      </c>
      <c r="B32" s="712"/>
      <c r="C32" s="712"/>
      <c r="D32" s="233"/>
      <c r="E32" s="206">
        <f>E10</f>
        <v>0</v>
      </c>
    </row>
    <row r="33" spans="1:5" ht="12.75" customHeight="1">
      <c r="A33" s="713" t="s">
        <v>47</v>
      </c>
      <c r="B33" s="714"/>
      <c r="C33" s="715"/>
      <c r="D33" s="213"/>
      <c r="E33" s="256">
        <f>E31+E32</f>
        <v>305498.56</v>
      </c>
    </row>
    <row r="34" spans="1:5" ht="12.75" customHeight="1">
      <c r="A34" s="661" t="s">
        <v>35</v>
      </c>
      <c r="B34" s="662"/>
      <c r="C34" s="662"/>
      <c r="D34" s="662"/>
      <c r="E34" s="663"/>
    </row>
    <row r="35" spans="1:5" s="150" customFormat="1">
      <c r="A35" s="716" t="s">
        <v>48</v>
      </c>
      <c r="B35" s="717"/>
      <c r="C35" s="718"/>
      <c r="D35" s="210"/>
      <c r="E35" s="258">
        <v>149133.91</v>
      </c>
    </row>
    <row r="36" spans="1:5" s="147" customFormat="1" ht="12.75" hidden="1" customHeight="1">
      <c r="A36" s="711" t="s">
        <v>49</v>
      </c>
      <c r="B36" s="712"/>
      <c r="C36" s="719"/>
      <c r="D36" s="234"/>
      <c r="E36" s="212">
        <f>E14</f>
        <v>0</v>
      </c>
    </row>
    <row r="37" spans="1:5" ht="12.75" customHeight="1">
      <c r="A37" s="713" t="s">
        <v>50</v>
      </c>
      <c r="B37" s="714"/>
      <c r="C37" s="715"/>
      <c r="D37" s="213"/>
      <c r="E37" s="256">
        <f>E35+E36</f>
        <v>149133.91</v>
      </c>
    </row>
    <row r="38" spans="1:5" s="93" customFormat="1" ht="12.75" hidden="1" customHeight="1">
      <c r="A38" s="720" t="s">
        <v>83</v>
      </c>
      <c r="B38" s="721"/>
      <c r="C38" s="722"/>
      <c r="D38" s="214"/>
      <c r="E38" s="215">
        <v>0</v>
      </c>
    </row>
    <row r="39" spans="1:5" ht="12.75" hidden="1" customHeight="1">
      <c r="A39" s="708" t="s">
        <v>73</v>
      </c>
      <c r="B39" s="709"/>
      <c r="C39" s="710"/>
      <c r="D39" s="213"/>
      <c r="E39" s="217">
        <v>0</v>
      </c>
    </row>
    <row r="40" spans="1:5" s="99" customFormat="1" ht="12.75" hidden="1" customHeight="1">
      <c r="A40" s="685" t="s">
        <v>72</v>
      </c>
      <c r="B40" s="686"/>
      <c r="C40" s="687"/>
      <c r="D40" s="218"/>
      <c r="E40" s="219">
        <v>0</v>
      </c>
    </row>
    <row r="41" spans="1:5" s="99" customFormat="1" ht="12.75" customHeight="1">
      <c r="A41" s="688" t="s">
        <v>104</v>
      </c>
      <c r="B41" s="689"/>
      <c r="C41" s="689"/>
      <c r="D41" s="689"/>
      <c r="E41" s="690"/>
    </row>
    <row r="42" spans="1:5" s="99" customFormat="1" ht="12.75" customHeight="1">
      <c r="A42" s="702" t="s">
        <v>126</v>
      </c>
      <c r="B42" s="703"/>
      <c r="C42" s="704"/>
      <c r="D42" s="222"/>
      <c r="E42" s="256">
        <v>1302092.1200000001</v>
      </c>
    </row>
    <row r="43" spans="1:5" s="99" customFormat="1" ht="12.75" customHeight="1">
      <c r="A43" s="702" t="s">
        <v>127</v>
      </c>
      <c r="B43" s="703"/>
      <c r="C43" s="704"/>
      <c r="D43" s="222"/>
      <c r="E43" s="256">
        <v>495256.33</v>
      </c>
    </row>
    <row r="44" spans="1:5" s="99" customFormat="1" ht="12.75" customHeight="1">
      <c r="A44" s="702" t="s">
        <v>128</v>
      </c>
      <c r="B44" s="703"/>
      <c r="C44" s="704"/>
      <c r="D44" s="222"/>
      <c r="E44" s="256">
        <v>94160.79</v>
      </c>
    </row>
    <row r="45" spans="1:5" s="99" customFormat="1" ht="12.75" customHeight="1">
      <c r="A45" s="702" t="s">
        <v>129</v>
      </c>
      <c r="B45" s="703"/>
      <c r="C45" s="704"/>
      <c r="D45" s="222"/>
      <c r="E45" s="256">
        <v>167217.99</v>
      </c>
    </row>
    <row r="46" spans="1:5" s="99" customFormat="1" ht="12.75" hidden="1" customHeight="1">
      <c r="A46" s="726" t="s">
        <v>109</v>
      </c>
      <c r="B46" s="727"/>
      <c r="C46" s="728"/>
      <c r="D46" s="222"/>
      <c r="E46" s="256"/>
    </row>
    <row r="47" spans="1:5" s="99" customFormat="1" ht="12.75" hidden="1" customHeight="1">
      <c r="A47" s="726" t="s">
        <v>110</v>
      </c>
      <c r="B47" s="727"/>
      <c r="C47" s="728"/>
      <c r="D47" s="222"/>
      <c r="E47" s="257"/>
    </row>
    <row r="48" spans="1:5" s="145" customFormat="1" ht="12.75" customHeight="1">
      <c r="A48" s="729" t="s">
        <v>130</v>
      </c>
      <c r="B48" s="730"/>
      <c r="C48" s="731"/>
      <c r="D48" s="225"/>
      <c r="E48" s="258">
        <f>SUM(E42:E47)</f>
        <v>2058727.2300000002</v>
      </c>
    </row>
    <row r="49" spans="1:7" ht="12.75" customHeight="1">
      <c r="A49" s="691" t="s">
        <v>51</v>
      </c>
      <c r="B49" s="692"/>
      <c r="C49" s="693"/>
      <c r="D49" s="235"/>
      <c r="E49" s="260">
        <f>E28/E6</f>
        <v>0.826723898604803</v>
      </c>
    </row>
    <row r="50" spans="1:7" s="58" customFormat="1">
      <c r="A50" s="236"/>
      <c r="B50" s="237"/>
      <c r="C50" s="237"/>
      <c r="D50" s="238"/>
      <c r="E50" s="239"/>
    </row>
    <row r="51" spans="1:7" s="38" customFormat="1" ht="12.75" customHeight="1">
      <c r="A51" s="694" t="s">
        <v>15</v>
      </c>
      <c r="B51" s="695"/>
      <c r="C51" s="696"/>
      <c r="D51" s="379"/>
      <c r="E51" s="755">
        <f>E72+E77+E91</f>
        <v>441647.288</v>
      </c>
    </row>
    <row r="52" spans="1:7" s="38" customFormat="1">
      <c r="A52" s="697"/>
      <c r="B52" s="698"/>
      <c r="C52" s="699"/>
      <c r="D52" s="380"/>
      <c r="E52" s="756"/>
    </row>
    <row r="53" spans="1:7" s="38" customFormat="1" ht="12.75" customHeight="1">
      <c r="A53" s="661" t="s">
        <v>16</v>
      </c>
      <c r="B53" s="662"/>
      <c r="C53" s="662"/>
      <c r="D53" s="662"/>
      <c r="E53" s="663"/>
    </row>
    <row r="54" spans="1:7" s="38" customFormat="1" ht="12.75" customHeight="1">
      <c r="A54" s="682" t="s">
        <v>164</v>
      </c>
      <c r="B54" s="683"/>
      <c r="C54" s="684"/>
      <c r="D54" s="201">
        <f>SUM(D55:D69)</f>
        <v>8.2300000000000022</v>
      </c>
      <c r="E54" s="200"/>
    </row>
    <row r="55" spans="1:7" s="179" customFormat="1" ht="12.75" customHeight="1">
      <c r="A55" s="679" t="s">
        <v>18</v>
      </c>
      <c r="B55" s="680"/>
      <c r="C55" s="681"/>
      <c r="D55" s="202">
        <v>0.31</v>
      </c>
      <c r="E55" s="394">
        <v>12658</v>
      </c>
    </row>
    <row r="56" spans="1:7" s="179" customFormat="1" ht="12.75" customHeight="1">
      <c r="A56" s="679" t="s">
        <v>19</v>
      </c>
      <c r="B56" s="680"/>
      <c r="C56" s="681"/>
      <c r="D56" s="202">
        <v>2.21</v>
      </c>
      <c r="E56" s="394">
        <v>85842</v>
      </c>
    </row>
    <row r="57" spans="1:7" s="179" customFormat="1" ht="12.75" hidden="1" customHeight="1">
      <c r="A57" s="679" t="s">
        <v>20</v>
      </c>
      <c r="B57" s="680"/>
      <c r="C57" s="681"/>
      <c r="D57" s="202">
        <v>0</v>
      </c>
      <c r="E57" s="394">
        <f>D57*C2*12</f>
        <v>0</v>
      </c>
    </row>
    <row r="58" spans="1:7" s="179" customFormat="1" ht="12.75" customHeight="1">
      <c r="A58" s="679" t="s">
        <v>21</v>
      </c>
      <c r="B58" s="680"/>
      <c r="C58" s="681"/>
      <c r="D58" s="202">
        <v>0.15</v>
      </c>
      <c r="E58" s="394">
        <v>6125</v>
      </c>
    </row>
    <row r="59" spans="1:7" s="179" customFormat="1" ht="12.75" customHeight="1">
      <c r="A59" s="679" t="s">
        <v>22</v>
      </c>
      <c r="B59" s="680"/>
      <c r="C59" s="681"/>
      <c r="D59" s="202">
        <v>0.7</v>
      </c>
      <c r="E59" s="394">
        <v>28582</v>
      </c>
    </row>
    <row r="60" spans="1:7" s="179" customFormat="1" ht="12.75" customHeight="1">
      <c r="A60" s="679" t="s">
        <v>96</v>
      </c>
      <c r="B60" s="680"/>
      <c r="C60" s="681"/>
      <c r="D60" s="202">
        <v>1.6</v>
      </c>
      <c r="E60" s="394">
        <v>65329</v>
      </c>
    </row>
    <row r="61" spans="1:7" s="179" customFormat="1" ht="12.75" customHeight="1">
      <c r="A61" s="676" t="s">
        <v>165</v>
      </c>
      <c r="B61" s="677"/>
      <c r="C61" s="678"/>
      <c r="D61" s="204">
        <v>0.53</v>
      </c>
      <c r="E61" s="395">
        <v>21640</v>
      </c>
      <c r="G61" s="125"/>
    </row>
    <row r="62" spans="1:7" s="179" customFormat="1" ht="12.75" hidden="1" customHeight="1">
      <c r="A62" s="679" t="s">
        <v>24</v>
      </c>
      <c r="B62" s="680"/>
      <c r="C62" s="681"/>
      <c r="D62" s="202">
        <v>0</v>
      </c>
      <c r="E62" s="394">
        <f>D62*C2*12</f>
        <v>0</v>
      </c>
    </row>
    <row r="63" spans="1:7" s="38" customFormat="1" ht="12.75" hidden="1" customHeight="1">
      <c r="A63" s="682" t="s">
        <v>123</v>
      </c>
      <c r="B63" s="683"/>
      <c r="C63" s="684"/>
      <c r="D63" s="203"/>
      <c r="E63" s="395"/>
    </row>
    <row r="64" spans="1:7" s="38" customFormat="1" ht="12.75" customHeight="1">
      <c r="A64" s="679" t="s">
        <v>122</v>
      </c>
      <c r="B64" s="680"/>
      <c r="C64" s="681"/>
      <c r="D64" s="204">
        <v>0.45</v>
      </c>
      <c r="E64" s="395">
        <v>18374</v>
      </c>
    </row>
    <row r="65" spans="1:6" s="38" customFormat="1" ht="12.75" customHeight="1">
      <c r="A65" s="679" t="s">
        <v>121</v>
      </c>
      <c r="B65" s="680"/>
      <c r="C65" s="681"/>
      <c r="D65" s="202">
        <v>1.4</v>
      </c>
      <c r="E65" s="395">
        <f>D65*C2*12</f>
        <v>57163.008000000002</v>
      </c>
    </row>
    <row r="66" spans="1:6" s="38" customFormat="1" ht="12.75" hidden="1" customHeight="1">
      <c r="A66" s="679" t="s">
        <v>175</v>
      </c>
      <c r="B66" s="680"/>
      <c r="C66" s="681"/>
      <c r="D66" s="202">
        <v>0</v>
      </c>
      <c r="E66" s="395">
        <f>D66*C3</f>
        <v>0</v>
      </c>
    </row>
    <row r="67" spans="1:6" s="38" customFormat="1" ht="12.75" hidden="1" customHeight="1">
      <c r="A67" s="679" t="s">
        <v>134</v>
      </c>
      <c r="B67" s="680"/>
      <c r="C67" s="681"/>
      <c r="D67" s="202">
        <v>0</v>
      </c>
      <c r="E67" s="395">
        <v>0</v>
      </c>
    </row>
    <row r="68" spans="1:6" s="38" customFormat="1" ht="12.75" customHeight="1">
      <c r="A68" s="679" t="s">
        <v>131</v>
      </c>
      <c r="B68" s="680"/>
      <c r="C68" s="681"/>
      <c r="D68" s="204">
        <v>0.15</v>
      </c>
      <c r="E68" s="395">
        <f>2%*E9</f>
        <v>6720.74</v>
      </c>
      <c r="F68" s="205"/>
    </row>
    <row r="69" spans="1:6" s="38" customFormat="1" ht="12.75" customHeight="1">
      <c r="A69" s="679" t="s">
        <v>132</v>
      </c>
      <c r="B69" s="680"/>
      <c r="C69" s="681"/>
      <c r="D69" s="204">
        <v>0.73</v>
      </c>
      <c r="E69" s="395">
        <f>10%*E9</f>
        <v>33603.700000000004</v>
      </c>
      <c r="F69" s="205"/>
    </row>
    <row r="70" spans="1:6" s="38" customFormat="1" ht="12.75" hidden="1" customHeight="1">
      <c r="A70" s="658" t="s">
        <v>101</v>
      </c>
      <c r="B70" s="659"/>
      <c r="C70" s="660"/>
      <c r="D70" s="197"/>
      <c r="E70" s="396"/>
    </row>
    <row r="71" spans="1:6" s="179" customFormat="1" ht="39" hidden="1" customHeight="1">
      <c r="A71" s="676" t="s">
        <v>135</v>
      </c>
      <c r="B71" s="677"/>
      <c r="C71" s="678"/>
      <c r="D71" s="198"/>
      <c r="E71" s="396">
        <v>0</v>
      </c>
    </row>
    <row r="72" spans="1:6" s="27" customFormat="1" ht="12.75" customHeight="1">
      <c r="A72" s="658" t="s">
        <v>102</v>
      </c>
      <c r="B72" s="659"/>
      <c r="C72" s="660"/>
      <c r="D72" s="197"/>
      <c r="E72" s="396">
        <f>SUM(E54:E71)</f>
        <v>336037.44800000003</v>
      </c>
    </row>
    <row r="73" spans="1:6" ht="12.75" customHeight="1">
      <c r="A73" s="661" t="s">
        <v>35</v>
      </c>
      <c r="B73" s="662"/>
      <c r="C73" s="662"/>
      <c r="D73" s="662"/>
      <c r="E73" s="663"/>
    </row>
    <row r="74" spans="1:6">
      <c r="A74" s="664" t="s">
        <v>176</v>
      </c>
      <c r="B74" s="665"/>
      <c r="C74" s="666"/>
      <c r="D74" s="261">
        <v>4.04</v>
      </c>
      <c r="E74" s="258">
        <v>35121</v>
      </c>
    </row>
    <row r="75" spans="1:6" ht="12.75" customHeight="1">
      <c r="A75" s="751" t="s">
        <v>131</v>
      </c>
      <c r="B75" s="752"/>
      <c r="C75" s="753"/>
      <c r="D75" s="259"/>
      <c r="E75" s="387">
        <f>2%*E13</f>
        <v>3281.34</v>
      </c>
    </row>
    <row r="76" spans="1:6" ht="12.75" customHeight="1">
      <c r="A76" s="751" t="s">
        <v>132</v>
      </c>
      <c r="B76" s="752"/>
      <c r="C76" s="753"/>
      <c r="D76" s="259"/>
      <c r="E76" s="387">
        <f>10%*E13</f>
        <v>16406.7</v>
      </c>
    </row>
    <row r="77" spans="1:6" ht="12.75" customHeight="1">
      <c r="A77" s="691" t="s">
        <v>38</v>
      </c>
      <c r="B77" s="692"/>
      <c r="C77" s="693"/>
      <c r="D77" s="263"/>
      <c r="E77" s="200">
        <f>SUM(E74:E76)</f>
        <v>54809.039999999994</v>
      </c>
    </row>
    <row r="78" spans="1:6" s="93" customFormat="1" ht="14.25" hidden="1" customHeight="1">
      <c r="A78" s="667" t="s">
        <v>84</v>
      </c>
      <c r="B78" s="668"/>
      <c r="C78" s="668"/>
      <c r="D78" s="668"/>
      <c r="E78" s="669"/>
    </row>
    <row r="79" spans="1:6" s="93" customFormat="1" ht="12.75" hidden="1" customHeight="1">
      <c r="A79" s="670" t="s">
        <v>85</v>
      </c>
      <c r="B79" s="671"/>
      <c r="C79" s="672"/>
      <c r="D79" s="392"/>
      <c r="E79" s="240">
        <v>0</v>
      </c>
    </row>
    <row r="80" spans="1:6" s="93" customFormat="1" ht="12.75" hidden="1" customHeight="1">
      <c r="A80" s="241" t="s">
        <v>103</v>
      </c>
      <c r="B80" s="390"/>
      <c r="C80" s="391"/>
      <c r="D80" s="392"/>
      <c r="E80" s="240">
        <v>0</v>
      </c>
    </row>
    <row r="81" spans="1:5" s="93" customFormat="1" ht="12.75" hidden="1" customHeight="1">
      <c r="A81" s="670" t="s">
        <v>37</v>
      </c>
      <c r="B81" s="671"/>
      <c r="C81" s="672"/>
      <c r="D81" s="242"/>
      <c r="E81" s="243">
        <f>E16*0.12</f>
        <v>0</v>
      </c>
    </row>
    <row r="82" spans="1:5" s="93" customFormat="1" ht="12.75" hidden="1" customHeight="1">
      <c r="A82" s="670" t="s">
        <v>87</v>
      </c>
      <c r="B82" s="671"/>
      <c r="C82" s="672"/>
      <c r="D82" s="242"/>
      <c r="E82" s="243">
        <f>E16*0.02</f>
        <v>0</v>
      </c>
    </row>
    <row r="83" spans="1:5" s="93" customFormat="1" ht="12.75" hidden="1" customHeight="1">
      <c r="A83" s="673" t="s">
        <v>88</v>
      </c>
      <c r="B83" s="674"/>
      <c r="C83" s="675"/>
      <c r="D83" s="244"/>
      <c r="E83" s="245">
        <f>SUM(E79:E82)</f>
        <v>0</v>
      </c>
    </row>
    <row r="84" spans="1:5" s="96" customFormat="1" hidden="1">
      <c r="A84" s="655" t="s">
        <v>77</v>
      </c>
      <c r="B84" s="656"/>
      <c r="C84" s="656"/>
      <c r="D84" s="656"/>
      <c r="E84" s="657"/>
    </row>
    <row r="85" spans="1:5" s="96" customFormat="1" ht="12.75" hidden="1" customHeight="1">
      <c r="A85" s="646" t="s">
        <v>37</v>
      </c>
      <c r="B85" s="647"/>
      <c r="C85" s="648"/>
      <c r="D85" s="246"/>
      <c r="E85" s="247">
        <f>E17*0.12</f>
        <v>0</v>
      </c>
    </row>
    <row r="86" spans="1:5" s="96" customFormat="1" hidden="1">
      <c r="A86" s="646" t="s">
        <v>75</v>
      </c>
      <c r="B86" s="647"/>
      <c r="C86" s="648"/>
      <c r="D86" s="246"/>
      <c r="E86" s="247">
        <f>E17-E17/1.18</f>
        <v>0</v>
      </c>
    </row>
    <row r="87" spans="1:5" s="96" customFormat="1" ht="12.75" hidden="1" customHeight="1">
      <c r="A87" s="649" t="s">
        <v>78</v>
      </c>
      <c r="B87" s="650"/>
      <c r="C87" s="651"/>
      <c r="D87" s="248"/>
      <c r="E87" s="249">
        <f>E85+E86</f>
        <v>0</v>
      </c>
    </row>
    <row r="88" spans="1:5" s="195" customFormat="1" ht="12.75" customHeight="1">
      <c r="A88" s="748" t="s">
        <v>173</v>
      </c>
      <c r="B88" s="749"/>
      <c r="C88" s="749"/>
      <c r="D88" s="749"/>
      <c r="E88" s="750"/>
    </row>
    <row r="89" spans="1:5" s="195" customFormat="1">
      <c r="A89" s="635" t="s">
        <v>131</v>
      </c>
      <c r="B89" s="635"/>
      <c r="C89" s="635"/>
      <c r="D89" s="196"/>
      <c r="E89" s="393">
        <f>E26*0.02</f>
        <v>50800.800000000003</v>
      </c>
    </row>
    <row r="90" spans="1:5" s="195" customFormat="1" hidden="1">
      <c r="A90" s="635" t="s">
        <v>75</v>
      </c>
      <c r="B90" s="635"/>
      <c r="C90" s="635"/>
      <c r="D90" s="196"/>
      <c r="E90" s="388"/>
    </row>
    <row r="91" spans="1:5" s="195" customFormat="1">
      <c r="A91" s="636" t="s">
        <v>172</v>
      </c>
      <c r="B91" s="636"/>
      <c r="C91" s="636"/>
      <c r="D91" s="389"/>
      <c r="E91" s="393">
        <f>E89+E90</f>
        <v>50800.800000000003</v>
      </c>
    </row>
    <row r="92" spans="1:5" hidden="1">
      <c r="A92" s="250"/>
      <c r="B92" s="251"/>
      <c r="C92" s="251"/>
      <c r="D92" s="252"/>
      <c r="E92" s="253"/>
    </row>
    <row r="93" spans="1:5">
      <c r="A93" s="652" t="s">
        <v>79</v>
      </c>
      <c r="B93" s="653"/>
      <c r="C93" s="653"/>
      <c r="D93" s="653"/>
      <c r="E93" s="654"/>
    </row>
    <row r="94" spans="1:5" ht="12.75" customHeight="1">
      <c r="A94" s="643" t="s">
        <v>97</v>
      </c>
      <c r="B94" s="644"/>
      <c r="C94" s="645"/>
      <c r="D94" s="254"/>
      <c r="E94" s="256">
        <f>E11-E72</f>
        <v>-0.44800000003306195</v>
      </c>
    </row>
    <row r="95" spans="1:5" ht="12.75" customHeight="1">
      <c r="A95" s="643" t="s">
        <v>98</v>
      </c>
      <c r="B95" s="644"/>
      <c r="C95" s="645"/>
      <c r="D95" s="254"/>
      <c r="E95" s="256">
        <f>E15-E77</f>
        <v>109257.96</v>
      </c>
    </row>
    <row r="96" spans="1:5" ht="12.75" customHeight="1">
      <c r="A96" s="643" t="s">
        <v>117</v>
      </c>
      <c r="B96" s="644"/>
      <c r="C96" s="645"/>
      <c r="D96" s="254"/>
      <c r="E96" s="256">
        <v>-57514</v>
      </c>
    </row>
    <row r="97" spans="1:7" ht="12.75" customHeight="1">
      <c r="A97" s="643" t="s">
        <v>118</v>
      </c>
      <c r="B97" s="644"/>
      <c r="C97" s="645"/>
      <c r="D97" s="254"/>
      <c r="E97" s="256">
        <f>E96+E95</f>
        <v>51743.960000000006</v>
      </c>
      <c r="F97" s="48"/>
      <c r="G97" s="262"/>
    </row>
    <row r="98" spans="1:7" s="132" customFormat="1" ht="18.75" customHeight="1">
      <c r="A98" s="637" t="s">
        <v>99</v>
      </c>
      <c r="B98" s="638"/>
      <c r="C98" s="639"/>
      <c r="D98" s="213"/>
      <c r="E98" s="256">
        <f>E28-E6</f>
        <v>-526784.29999999981</v>
      </c>
      <c r="G98" s="187"/>
    </row>
    <row r="99" spans="1:7" ht="26.25" hidden="1" customHeight="1">
      <c r="A99" s="640" t="s">
        <v>113</v>
      </c>
      <c r="B99" s="641"/>
      <c r="C99" s="642"/>
      <c r="D99" s="255"/>
      <c r="E99" s="256">
        <f>E97-E98</f>
        <v>578528.25999999978</v>
      </c>
    </row>
    <row r="100" spans="1:7" s="114" customFormat="1" ht="27" hidden="1" customHeight="1">
      <c r="A100" s="742" t="s">
        <v>114</v>
      </c>
      <c r="B100" s="743"/>
      <c r="C100" s="744"/>
      <c r="D100" s="152"/>
      <c r="E100" s="191">
        <f>E16-E83</f>
        <v>0</v>
      </c>
    </row>
    <row r="101" spans="1:7" s="116" customFormat="1" ht="12.75" hidden="1" customHeight="1">
      <c r="A101" s="457" t="s">
        <v>115</v>
      </c>
      <c r="B101" s="458"/>
      <c r="C101" s="459"/>
      <c r="D101" s="174"/>
      <c r="E101" s="192">
        <f>E17-E87</f>
        <v>0</v>
      </c>
    </row>
    <row r="102" spans="1:7" s="118" customFormat="1" ht="12.75" hidden="1" customHeight="1">
      <c r="A102" s="460" t="s">
        <v>116</v>
      </c>
      <c r="B102" s="461"/>
      <c r="C102" s="462"/>
      <c r="D102" s="175"/>
      <c r="E102" s="193">
        <f>E18-E91</f>
        <v>-50800.800000000003</v>
      </c>
    </row>
    <row r="103" spans="1:7">
      <c r="E103" s="78"/>
    </row>
    <row r="104" spans="1:7">
      <c r="A104" s="382" t="s">
        <v>166</v>
      </c>
      <c r="B104" s="383"/>
      <c r="C104" s="66"/>
      <c r="D104" s="378" t="s">
        <v>167</v>
      </c>
      <c r="E104" s="397" t="s">
        <v>167</v>
      </c>
    </row>
    <row r="105" spans="1:7">
      <c r="A105" s="194"/>
      <c r="B105" s="194"/>
      <c r="C105" s="69"/>
      <c r="D105" s="177"/>
      <c r="E105" s="398"/>
    </row>
    <row r="106" spans="1:7">
      <c r="A106" s="382" t="s">
        <v>168</v>
      </c>
      <c r="B106" s="384"/>
      <c r="C106" s="385"/>
      <c r="D106" s="386" t="s">
        <v>169</v>
      </c>
      <c r="E106" s="397" t="s">
        <v>169</v>
      </c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385" t="s">
        <v>174</v>
      </c>
      <c r="E109"/>
    </row>
    <row r="110" spans="1:7">
      <c r="A110" s="381" t="s">
        <v>170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34</vt:lpstr>
      <vt:lpstr>'34'!Область_печати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2013-04-03T06:18:27Z</dcterms:modified>
</cp:coreProperties>
</file>