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0560" yWindow="150" windowWidth="12210" windowHeight="11760" tabRatio="954" firstSheet="4" activeTab="4"/>
  </bookViews>
  <sheets>
    <sheet name="образец 2-в" sheetId="1" state="hidden" r:id="rId1"/>
    <sheet name="кабель, реклама" sheetId="40" state="hidden" r:id="rId2"/>
    <sheet name="шаблон (2)" sheetId="64" state="hidden" r:id="rId3"/>
    <sheet name="шаблон (3)" sheetId="65" state="hidden" r:id="rId4"/>
    <sheet name="4" sheetId="91" r:id="rId5"/>
  </sheets>
  <definedNames>
    <definedName name="_xlnm.Print_Area" localSheetId="4">'4'!$A$1:$E$112</definedName>
    <definedName name="_xlnm.Print_Area" localSheetId="1">'кабель, реклама'!$A$1:$E$46</definedName>
    <definedName name="_xlnm.Print_Area" localSheetId="2">'шаблон (2)'!$A$1:$G$114</definedName>
    <definedName name="_xlnm.Print_Area" localSheetId="3">'шаблон (3)'!$A$1:$G$114</definedName>
  </definedNames>
  <calcPr calcId="144525"/>
</workbook>
</file>

<file path=xl/calcChain.xml><?xml version="1.0" encoding="utf-8"?>
<calcChain xmlns="http://schemas.openxmlformats.org/spreadsheetml/2006/main">
  <c r="E73" i="91" l="1"/>
  <c r="E68" i="91"/>
  <c r="E65" i="91"/>
  <c r="E64" i="91"/>
  <c r="E38" i="91" l="1"/>
  <c r="E15" i="91" l="1"/>
  <c r="E103" i="91" l="1"/>
  <c r="E91" i="91" l="1"/>
  <c r="E84" i="91"/>
  <c r="E83" i="91"/>
  <c r="E81" i="91"/>
  <c r="E72" i="91"/>
  <c r="E70" i="91"/>
  <c r="E66" i="91"/>
  <c r="E62" i="91"/>
  <c r="E48" i="91"/>
  <c r="E42" i="91"/>
  <c r="E82" i="91"/>
  <c r="C2" i="91"/>
  <c r="E79" i="91" l="1"/>
  <c r="E29" i="91"/>
  <c r="E85" i="91"/>
  <c r="E74" i="91"/>
  <c r="E75" i="91" s="1"/>
  <c r="E19" i="91"/>
  <c r="E27" i="91"/>
  <c r="E97" i="91" l="1"/>
  <c r="E98" i="91" s="1"/>
  <c r="E6" i="91"/>
  <c r="E88" i="91" s="1"/>
  <c r="E89" i="91" s="1"/>
  <c r="E49" i="91" l="1"/>
  <c r="E51" i="91" l="1"/>
  <c r="G84" i="65" l="1"/>
  <c r="G83" i="65"/>
  <c r="G85" i="65" s="1"/>
  <c r="G96" i="65" s="1"/>
  <c r="G80" i="65"/>
  <c r="G79" i="65"/>
  <c r="G81" i="65" s="1"/>
  <c r="G95" i="65" s="1"/>
  <c r="D68" i="65"/>
  <c r="D63" i="65"/>
  <c r="F63" i="65" s="1"/>
  <c r="F62" i="65"/>
  <c r="F61" i="65"/>
  <c r="D61" i="65"/>
  <c r="E58" i="65"/>
  <c r="E57" i="65"/>
  <c r="E56" i="65"/>
  <c r="E55" i="65"/>
  <c r="E54" i="65"/>
  <c r="E53" i="65"/>
  <c r="E52" i="65"/>
  <c r="E68" i="65" s="1"/>
  <c r="E51" i="65" s="1"/>
  <c r="F51" i="65"/>
  <c r="D51" i="65"/>
  <c r="G40" i="65"/>
  <c r="G35" i="65"/>
  <c r="G36" i="65" s="1"/>
  <c r="G31" i="65"/>
  <c r="G32" i="65" s="1"/>
  <c r="G20" i="65"/>
  <c r="G16" i="65"/>
  <c r="G11" i="65"/>
  <c r="C2" i="65"/>
  <c r="G27" i="65" l="1"/>
  <c r="G58" i="65"/>
  <c r="G64" i="65"/>
  <c r="G65" i="65"/>
  <c r="G6" i="65"/>
  <c r="G46" i="65" s="1"/>
  <c r="G54" i="65"/>
  <c r="C2" i="64"/>
  <c r="G11" i="64"/>
  <c r="G6" i="64" s="1"/>
  <c r="G16" i="64"/>
  <c r="G20" i="64"/>
  <c r="G31" i="64"/>
  <c r="G32" i="64"/>
  <c r="G27" i="64" s="1"/>
  <c r="G46" i="64" s="1"/>
  <c r="G35" i="64"/>
  <c r="G36" i="64"/>
  <c r="G40" i="64"/>
  <c r="E52" i="64"/>
  <c r="G52" i="64"/>
  <c r="E53" i="64"/>
  <c r="G53" i="64"/>
  <c r="E54" i="64"/>
  <c r="G54" i="64"/>
  <c r="E55" i="64"/>
  <c r="G55" i="64"/>
  <c r="E56" i="64"/>
  <c r="G56" i="64"/>
  <c r="E57" i="64"/>
  <c r="G57" i="64"/>
  <c r="E58" i="64"/>
  <c r="G58" i="64"/>
  <c r="D61" i="64"/>
  <c r="F61" i="64" s="1"/>
  <c r="G61" i="64" s="1"/>
  <c r="F62" i="64"/>
  <c r="F51" i="64" s="1"/>
  <c r="D63" i="64"/>
  <c r="F63" i="64" s="1"/>
  <c r="G63" i="64" s="1"/>
  <c r="F64" i="64"/>
  <c r="G64" i="64" s="1"/>
  <c r="F65" i="64"/>
  <c r="G65" i="64" s="1"/>
  <c r="I92" i="64" s="1"/>
  <c r="G67" i="64"/>
  <c r="D68" i="64"/>
  <c r="D51" i="64" s="1"/>
  <c r="E68" i="64"/>
  <c r="G72" i="64"/>
  <c r="G73" i="64"/>
  <c r="G87" i="64" s="1"/>
  <c r="G74" i="64"/>
  <c r="G93" i="64" s="1"/>
  <c r="G79" i="64"/>
  <c r="G80" i="64"/>
  <c r="G81" i="64" s="1"/>
  <c r="G95" i="64" s="1"/>
  <c r="G83" i="64"/>
  <c r="G85" i="64" s="1"/>
  <c r="G96" i="64" s="1"/>
  <c r="G84" i="64"/>
  <c r="G88" i="64"/>
  <c r="E51" i="64" l="1"/>
  <c r="G89" i="64"/>
  <c r="G97" i="64" s="1"/>
  <c r="G68" i="64"/>
  <c r="G66" i="65"/>
  <c r="G69" i="65" s="1"/>
  <c r="G92" i="65" s="1"/>
  <c r="I92" i="65"/>
  <c r="G88" i="65"/>
  <c r="G87" i="65"/>
  <c r="G74" i="65"/>
  <c r="G93" i="65" s="1"/>
  <c r="G62" i="64"/>
  <c r="G66" i="64" s="1"/>
  <c r="G69" i="64" s="1"/>
  <c r="I57" i="65" l="1"/>
  <c r="G89" i="65"/>
  <c r="G92" i="64"/>
  <c r="G48" i="64"/>
  <c r="G98" i="65" l="1"/>
  <c r="G102" i="65" s="1"/>
  <c r="G48" i="65"/>
  <c r="G98" i="64"/>
  <c r="G102" i="64" s="1"/>
  <c r="I57" i="64"/>
  <c r="E21" i="40" l="1"/>
  <c r="E20" i="40"/>
  <c r="E22" i="40"/>
  <c r="E25" i="40" s="1"/>
  <c r="E17" i="40"/>
  <c r="E16" i="40"/>
  <c r="E18" i="40"/>
  <c r="E24" i="40" s="1"/>
  <c r="E13" i="40"/>
  <c r="E12" i="40"/>
  <c r="E11" i="40"/>
  <c r="E10" i="40"/>
  <c r="E14" i="40" s="1"/>
  <c r="E23" i="40" s="1"/>
  <c r="C5" i="1"/>
  <c r="E26" i="1" s="1"/>
  <c r="E16" i="1"/>
  <c r="E18" i="1" s="1"/>
  <c r="D24" i="1"/>
  <c r="E12" i="1" s="1"/>
  <c r="E25" i="1"/>
  <c r="E27" i="1"/>
  <c r="E28" i="1"/>
  <c r="E29" i="1"/>
  <c r="E33" i="1"/>
  <c r="E32" i="1" s="1"/>
  <c r="E34" i="1"/>
  <c r="E35" i="1"/>
  <c r="E36" i="1"/>
  <c r="E37" i="1"/>
  <c r="E38" i="1"/>
  <c r="E40" i="1"/>
  <c r="E44" i="1"/>
  <c r="E63" i="1"/>
  <c r="E58" i="1"/>
  <c r="E67" i="1"/>
  <c r="E73" i="1"/>
  <c r="E74" i="1"/>
  <c r="E45" i="1" l="1"/>
  <c r="E46" i="1"/>
  <c r="E53" i="1" s="1"/>
  <c r="E55" i="1" s="1"/>
  <c r="E39" i="1"/>
  <c r="E30" i="1" s="1"/>
  <c r="E68" i="1"/>
  <c r="E71" i="1"/>
  <c r="E72" i="1"/>
  <c r="E14" i="1"/>
  <c r="E31" i="1"/>
  <c r="E24" i="1" s="1"/>
  <c r="E41" i="1" s="1"/>
  <c r="E21" i="1" s="1"/>
  <c r="E9" i="1" l="1"/>
  <c r="E51" i="1" s="1"/>
  <c r="E52" i="1"/>
</calcChain>
</file>

<file path=xl/comments1.xml><?xml version="1.0" encoding="utf-8"?>
<comments xmlns="http://schemas.openxmlformats.org/spreadsheetml/2006/main">
  <authors>
    <author>eco3</author>
  </authors>
  <commentList>
    <comment ref="D33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коллектора
</t>
        </r>
      </text>
    </comment>
    <comment ref="D35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  <comment ref="D37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</commentList>
</comments>
</file>

<file path=xl/comments2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3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sharedStrings.xml><?xml version="1.0" encoding="utf-8"?>
<sst xmlns="http://schemas.openxmlformats.org/spreadsheetml/2006/main" count="438" uniqueCount="206">
  <si>
    <r>
      <t xml:space="preserve">жилой дом в </t>
    </r>
    <r>
      <rPr>
        <b/>
        <sz val="9"/>
        <rFont val="Arial"/>
        <family val="2"/>
        <charset val="204"/>
      </rPr>
      <t>"Управляющей организации" ОАО "Восточное управление ЖКС"</t>
    </r>
  </si>
  <si>
    <t xml:space="preserve">Подрядчик: </t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</si>
  <si>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</si>
  <si>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</si>
  <si>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</si>
  <si>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</si>
  <si>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</si>
  <si>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</si>
  <si>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</t>
  </si>
  <si>
    <t>Начислено на содержание общего имущества арендаторам и собственникам нежилых помещений</t>
  </si>
  <si>
    <t xml:space="preserve">* Начисленные доходы по "Содержанию" </t>
  </si>
  <si>
    <r>
      <t xml:space="preserve">в т.ч. </t>
    </r>
    <r>
      <rPr>
        <b/>
        <i/>
        <sz val="10"/>
        <rFont val="Arial"/>
        <family val="2"/>
        <charset val="204"/>
      </rPr>
      <t>Ремонт:</t>
    </r>
  </si>
  <si>
    <t>Начислено на текущий ремонт общего имущества по лицевым счетам нанимателям и собственникам жилых помещений</t>
  </si>
  <si>
    <t>Начислено на текущий ремонт общего имущества арендаторам и собственникам нежилых помещений</t>
  </si>
  <si>
    <t xml:space="preserve">* Начисленные доходы по "Текущему ремонту" </t>
  </si>
  <si>
    <t>РАСХОДЫ ПО ДОМУ ВСЕГО:</t>
  </si>
  <si>
    <t>в т.ч. Содержание:</t>
  </si>
  <si>
    <t xml:space="preserve"> *по договору с подрядчиком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</si>
  <si>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</si>
  <si>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</si>
  <si>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внутридомового газового оборудования</t>
  </si>
  <si>
    <t>*содержание конструктивных элементов</t>
  </si>
  <si>
    <t>*уборка лестничных клеток</t>
  </si>
  <si>
    <t>*уборка придомовой территории, содержание чердаков, подвалов</t>
  </si>
  <si>
    <t>*очистка кровли от снега</t>
  </si>
  <si>
    <t xml:space="preserve"> *по договору с прочими организациями на содержание общего имущества:</t>
  </si>
  <si>
    <t xml:space="preserve"> *штрафы за нарушения по содержанию жилого дома</t>
  </si>
  <si>
    <t xml:space="preserve"> *по договору с ОАО "Иркутскэнерго" фирма Энергосбыт (места общего пользования)</t>
  </si>
  <si>
    <t xml:space="preserve"> *по договору на диспетчерское обслуживание</t>
  </si>
  <si>
    <t xml:space="preserve"> * за круглосуточное аварийно-ремонтное обслуживание с ООО "Аварийная служба"</t>
  </si>
  <si>
    <t xml:space="preserve"> *по договору с Сервисно-регистрационным центром по регистрации граждан (паспортный стол)</t>
  </si>
  <si>
    <t xml:space="preserve"> *по договору на вывоз твердых бытовых отходов с МУП "Спец.автохозяйство"</t>
  </si>
  <si>
    <t xml:space="preserve"> *комиссионные банка</t>
  </si>
  <si>
    <t xml:space="preserve"> *расходы по управлению</t>
  </si>
  <si>
    <t>ВСЕГО расходов по содержанию</t>
  </si>
  <si>
    <t>в т.ч. Ремонт:</t>
  </si>
  <si>
    <t xml:space="preserve"> *по договору с подрядчиком на текущий ремонт:</t>
  </si>
  <si>
    <t>*расходы по управлению</t>
  </si>
  <si>
    <t>ВСЕГО расходов по ремонту</t>
  </si>
  <si>
    <t>Перерасход средств (-),недоосвоение средств (+) за 2010 год</t>
  </si>
  <si>
    <t>по статье "Содержание" за 2010г.</t>
  </si>
  <si>
    <t>по статье "Текущий ремонт" за 2010г.</t>
  </si>
  <si>
    <t>Сальдо по текущему ремонту на 01.01.10 г.</t>
  </si>
  <si>
    <t>ИТОГО сальдо по текущему ремонту на 01.01.11 г.</t>
  </si>
  <si>
    <t>ФАКТИЧЕСКИ ПОСТУПИЛО ДОХОДОВ ВСЕГО:</t>
  </si>
  <si>
    <t>Оплачено по лицевым счетам населением на содержание общего имущества дома</t>
  </si>
  <si>
    <t>Оплачено арендаторами и собственниками нежилых помещений на содержание общего имущества дома</t>
  </si>
  <si>
    <t xml:space="preserve">* Фактические доходы по "Содержанию" </t>
  </si>
  <si>
    <t>Оплачено по лицевым счетам населением на текущий ремонт общего имущества дома</t>
  </si>
  <si>
    <t>Оплачено арендаторами и собственниками нежилых помещений</t>
  </si>
  <si>
    <t xml:space="preserve">* Фактические доходы по "Текущему ремонту" </t>
  </si>
  <si>
    <t>% сбора по дому</t>
  </si>
  <si>
    <t>Долг за населением (+) за 2010г.</t>
  </si>
  <si>
    <t xml:space="preserve">                     в т.ч. содержание</t>
  </si>
  <si>
    <t xml:space="preserve">                     в т.ч. ремонт</t>
  </si>
  <si>
    <t xml:space="preserve">                     в т.ч. арендаторы</t>
  </si>
  <si>
    <t>Генеральный директор ОАО "ВУЖКС"</t>
  </si>
  <si>
    <t>Р.С. Винарский</t>
  </si>
  <si>
    <t>Начальник ФЭО</t>
  </si>
  <si>
    <t>И.В. Фессан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</si>
  <si>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газовым оборудованием, с освещением мест общего пользования, уборкой лестничных клеток, с кровлями, очищаемыми от снега 
 </t>
    </r>
    <r>
      <rPr>
        <b/>
        <u/>
        <sz val="11"/>
        <rFont val="Arial"/>
        <family val="2"/>
        <charset val="204"/>
      </rPr>
      <t>ул. ___________________</t>
    </r>
    <r>
      <rPr>
        <b/>
        <sz val="11"/>
        <rFont val="Arial"/>
        <family val="2"/>
        <charset val="204"/>
      </rPr>
      <t xml:space="preserve">
за 2010 г.</t>
    </r>
  </si>
  <si>
    <t xml:space="preserve">                    Уважаемые жители!</t>
  </si>
  <si>
    <t>Отчет о начислении, поступлении и расходовании денежных средств  за 2010 год</t>
  </si>
  <si>
    <t>Там же  в разделе  о тарифах, Вы сможете ознакомиться  с</t>
  </si>
  <si>
    <t>действующими в  2011 году тарифами на жилищно-коммунальные услуги .</t>
  </si>
  <si>
    <t>предоставления коммунальных услуг гражданам № 307 от 23 мая 2006 г.</t>
  </si>
  <si>
    <r>
      <t xml:space="preserve">производится перерасчет за фактически потребленные услуги, поэтому </t>
    </r>
    <r>
      <rPr>
        <b/>
        <i/>
        <sz val="10"/>
        <rFont val="Arial"/>
        <family val="2"/>
        <charset val="204"/>
      </rPr>
      <t xml:space="preserve">рекомендуем </t>
    </r>
  </si>
  <si>
    <r>
      <t>Справочная информация:</t>
    </r>
    <r>
      <rPr>
        <sz val="10"/>
        <rFont val="Arial"/>
        <family val="2"/>
        <charset val="204"/>
      </rPr>
      <t xml:space="preserve">  Ваш дом  оборудован общедомовым  счетчиком  по учету   </t>
    </r>
  </si>
  <si>
    <t xml:space="preserve">  тепловой энергии , согласно показаний которого  в соответствии с Правилами </t>
  </si>
  <si>
    <t>экономно расходовать горячую  воду.</t>
  </si>
  <si>
    <t>* Начислено за размещение рекламы</t>
  </si>
  <si>
    <t>* Начислено за размещение кабеля</t>
  </si>
  <si>
    <t>* Оплачено за размещение рекламы</t>
  </si>
  <si>
    <t>* Оплачено за размещение кабеля</t>
  </si>
  <si>
    <t>в т.ч. Расходы по размещению рекламы</t>
  </si>
  <si>
    <t>*НДС</t>
  </si>
  <si>
    <t>ВСЕГО расходов по размещению рекламы</t>
  </si>
  <si>
    <t>в т.ч. Расходы по размещению кабеля</t>
  </si>
  <si>
    <t>ВСЕГО расходов по размещению кабеля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</si>
  <si>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освещением мест общего пользования и уборкой лестничных клеток 
</t>
    </r>
    <r>
      <rPr>
        <b/>
        <u/>
        <sz val="11"/>
        <rFont val="Arial"/>
        <family val="2"/>
        <charset val="204"/>
      </rPr>
      <t xml:space="preserve"> ул. </t>
    </r>
    <r>
      <rPr>
        <b/>
        <sz val="11"/>
        <rFont val="Arial"/>
        <family val="2"/>
        <charset val="204"/>
      </rPr>
      <t xml:space="preserve">
за 2011 г.</t>
    </r>
  </si>
  <si>
    <t>* Начислено за содержание приборов учета</t>
  </si>
  <si>
    <t>* Оплачено за содержание приборов учета</t>
  </si>
  <si>
    <t>в т.ч. Расходы по содержанию приборов учета</t>
  </si>
  <si>
    <t>*расходы по эксплуатации приборов учета тепловой энергии</t>
  </si>
  <si>
    <t>*расходы по эксплуатации приборов учета ХВС</t>
  </si>
  <si>
    <t>*комиссионные банка</t>
  </si>
  <si>
    <t>ВСЕГО расходов по содержанию приборов учета</t>
  </si>
  <si>
    <t>по содержанию приборов учета (резерв на гос.поверку)</t>
  </si>
  <si>
    <t>по размещению кабеля  за 2011г.</t>
  </si>
  <si>
    <t>по размещению рекламы  за 2011г.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</si>
  <si>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www.vugks.ru</t>
    </r>
  </si>
  <si>
    <t xml:space="preserve">В 2011 году в случае допущенного перерасхода  коммунального ресурса согласно показаний </t>
  </si>
  <si>
    <t>общедомового прибора учета будет производиться доначисление по лицевым счетам.</t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</si>
  <si>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</si>
  <si>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>*уборка придомовой территории, вывоз мусора, смета</t>
  </si>
  <si>
    <t>по статье "Содержание" за 2012г.</t>
  </si>
  <si>
    <t>по статье "Текущий ремонт" за 2012г.</t>
  </si>
  <si>
    <t>Отчет о начислении, поступлении и расходовании денежных средств  за 2013 год</t>
  </si>
  <si>
    <t>Итого расходов по содержанию</t>
  </si>
  <si>
    <t>Всего расходов по содержанию</t>
  </si>
  <si>
    <t>*поверка приборов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</si>
  <si>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</si>
  <si>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</si>
  <si>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</si>
  <si>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</si>
  <si>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</si>
  <si>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</si>
  <si>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Остаток по текущему ремонту на 01.01.2013г. с учетом задолженности по лицевым счетам</t>
  </si>
  <si>
    <t>Остаток по содержанию приборов учета (резерв на гос.поверку) на 01.01.13 с учетом остатка на 01.01.12г.</t>
  </si>
  <si>
    <t>Остаток по размещению кабеля на 01.01.13 с учетом остатка на 01.01.12г.</t>
  </si>
  <si>
    <t>Остаток по размещению рекламы на 01.01.13 с учетом остатка на 01.01.12г.</t>
  </si>
  <si>
    <t>Остаток по текущему ремонту на 01.01.12 г.</t>
  </si>
  <si>
    <t>*выполненно по видам работ по статье текущий ремонт согласно сводного реестра</t>
  </si>
  <si>
    <t>*по договору с прочими организациями на содержание общего имущества: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</si>
  <si>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</si>
  <si>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</si>
  <si>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</si>
  <si>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</si>
  <si>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</si>
  <si>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Оплачено за освещение</t>
  </si>
  <si>
    <t>*опломбировка индивидуальных приборов учета, снятие контрольных показаний</t>
  </si>
  <si>
    <r>
      <t xml:space="preserve">размещен на сайте нашей компании в интернете : </t>
    </r>
    <r>
      <rPr>
        <b/>
        <sz val="10"/>
        <rFont val="Calibri"/>
        <family val="2"/>
        <charset val="204"/>
      </rPr>
      <t>www.vugks</t>
    </r>
  </si>
  <si>
    <t xml:space="preserve">Так же сообщаем, что с января 2013г. начисления по горячему водоснабжению будут производиться ежемесячно по фактическому потреблению коммунальных ресурсов в соответствии с  показаниями общедомового прибора учета, а перерасчет по отоплению будет произведен 1 раз за год в декабре 2013г. </t>
  </si>
  <si>
    <t>на общую сумму: экономия (-), перерасход (+)</t>
  </si>
  <si>
    <t>По показаниям общедомового прибора учета тепловой энергии в январе 2013г. была произведена корректировка стоимости оказанных услуг по отоплению и горячему водоснабжению за 2012г.</t>
  </si>
  <si>
    <t>скрывать</t>
  </si>
  <si>
    <t>вручную</t>
  </si>
  <si>
    <t>Всего задолженность по лицевым счетам (коммунальные услуги) на 01.01.2013г.</t>
  </si>
  <si>
    <t>Всего задолженность по лицевым счетам (содержание и ремонт) на 01.01.2013г.</t>
  </si>
  <si>
    <t>больше 100 +комм</t>
  </si>
  <si>
    <t>СПРАВОЧНО:</t>
  </si>
  <si>
    <t>ИТОГО остаток по текущему ремонту с учетом содержания на 01.01.13 г.</t>
  </si>
  <si>
    <t>вручную вставить перед формулой остаток на 01.01.12</t>
  </si>
  <si>
    <t>минус на эти суммы</t>
  </si>
  <si>
    <t>Перерасход средств (-), недоосвоение средств (+)</t>
  </si>
  <si>
    <t>факт</t>
  </si>
  <si>
    <t>*расходы по эксплуатации приборов учета тепловой энергии, по договору ООО ИЭСК, замена датчиков, котроль за уровнем масла, очистка электородов от отложение, обработка и анализ архивных данных, промывка электродной и проливной части, оформление допусков в эксплуатацию</t>
  </si>
  <si>
    <t xml:space="preserve"> *выполненно по видам работ по статье текущий ремонт согласно сводного реестра</t>
  </si>
  <si>
    <t xml:space="preserve"> 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</si>
  <si>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 xml:space="preserve"> *расходы по взысканию задолженности</t>
  </si>
  <si>
    <t xml:space="preserve"> *за круглосуточное аварийно-ремонтное обслуживание с ООО "Аварийная служба"</t>
  </si>
  <si>
    <t xml:space="preserve">*общехозяйственные расходы </t>
  </si>
  <si>
    <t>ПОСТУПИЛО ДОХОДОВ ПО КОММУНАЛЬНЫМ УСЛУГАМ:</t>
  </si>
  <si>
    <t>НАЧИСЛЕНО ДОХОДОВ ПО КОММУНАЛЬНЫМ УСЛУГАМ:</t>
  </si>
  <si>
    <t>Начислена экономия по теплу</t>
  </si>
  <si>
    <r>
      <t xml:space="preserve">в т.ч. </t>
    </r>
    <r>
      <rPr>
        <b/>
        <i/>
        <sz val="10"/>
        <rFont val="Calibri"/>
        <family val="2"/>
        <charset val="204"/>
      </rPr>
      <t>Содержание:</t>
    </r>
  </si>
  <si>
    <t>средний
после увел</t>
  </si>
  <si>
    <r>
      <t xml:space="preserve">Отчет о начислении, поступлении и расходовании денежных средств
по жилому дому по </t>
    </r>
    <r>
      <rPr>
        <b/>
        <u/>
        <sz val="10"/>
        <rFont val="Arial"/>
        <family val="2"/>
        <charset val="204"/>
      </rPr>
      <t>ул.</t>
    </r>
    <r>
      <rPr>
        <b/>
        <sz val="10"/>
        <rFont val="Arial"/>
        <family val="2"/>
        <charset val="204"/>
      </rPr>
      <t xml:space="preserve">
за 2012г.</t>
    </r>
  </si>
  <si>
    <t xml:space="preserve">*за круглосуточное аварийно-ремонтное обслуживание </t>
  </si>
  <si>
    <t>Федоров А,В.</t>
  </si>
  <si>
    <t xml:space="preserve">Техник </t>
  </si>
  <si>
    <t>Престр О.В.</t>
  </si>
  <si>
    <t>*по договору  на содержание общего имущества:</t>
  </si>
  <si>
    <t>ВСЕГО расходов по размещению антены</t>
  </si>
  <si>
    <t>Начислено за размещение антены</t>
  </si>
  <si>
    <t xml:space="preserve">Содержание общего имущества  </t>
  </si>
  <si>
    <t>Содержание приборов учета</t>
  </si>
  <si>
    <t xml:space="preserve">Текущий ремонт общего имущества </t>
  </si>
  <si>
    <t>Доп.тариф на ремонт</t>
  </si>
  <si>
    <t>Тариф</t>
  </si>
  <si>
    <t>*управление МКД</t>
  </si>
  <si>
    <t xml:space="preserve">*расходы по управлению </t>
  </si>
  <si>
    <t>* Начислено за "Коммунальные услуги"</t>
  </si>
  <si>
    <t>Освещение МОП</t>
  </si>
  <si>
    <t>*по договору на вывоз ТБО с МУП "Спец.автохозяйство" с 01.08.2014</t>
  </si>
  <si>
    <t>*по договору с ОАО "Иркутскэнерго" фирма Энергосбыт МОП</t>
  </si>
  <si>
    <t>*расходы по эксплуатации приборов учета тепловой энергии и ХВС</t>
  </si>
  <si>
    <t>Итого по договору</t>
  </si>
  <si>
    <t>Итого по договору с прочими организациями</t>
  </si>
  <si>
    <t>в т.ч. Прочие расходы</t>
  </si>
  <si>
    <t>Итого расходов по содержанию приборов учета</t>
  </si>
  <si>
    <t>Итого прочих расходов</t>
  </si>
  <si>
    <t>*отопление</t>
  </si>
  <si>
    <t>*горячее водоснабжение</t>
  </si>
  <si>
    <t>*холодное водоснабжение</t>
  </si>
  <si>
    <t>*водоотведение</t>
  </si>
  <si>
    <t>Всего расходов по ремонту</t>
  </si>
  <si>
    <t>Всего коммунальных услуг</t>
  </si>
  <si>
    <t>Всего по лицевым счетам на 01.01.2015 г. с учетом задолженности с 2010 г.</t>
  </si>
  <si>
    <t>В том числе по статьям:</t>
  </si>
  <si>
    <t>содержание</t>
  </si>
  <si>
    <t>текущий ремонт</t>
  </si>
  <si>
    <t>коммунальные услуги</t>
  </si>
  <si>
    <t>Задолженность населения на 01.01.2015 г. (перерасход (-),экономия (+)</t>
  </si>
  <si>
    <t>Содержание общего имущества  (8,23 до 01.08.14; 6,83 с 01.08.14)</t>
  </si>
  <si>
    <t>Абонентское обслуживание домофона (1 подъезд)</t>
  </si>
  <si>
    <t>*абонентское обслуживание домофона (1 подъезд)</t>
  </si>
  <si>
    <t>* Начислено за окзание услуг по разме</t>
  </si>
  <si>
    <t>Задолженность по лицевым счетам за 2015 г.</t>
  </si>
  <si>
    <t>Всего задолженность по лицевым счетам на 01.01.2016 г.</t>
  </si>
  <si>
    <t>Остаток средств по статье текущий ремонт на 01.01.15 г.</t>
  </si>
  <si>
    <t>Остаток средств по статье текущий ремонт за 2015 г.</t>
  </si>
  <si>
    <t>ИТОГО остаток средств по статье текущий ремонт на 01.01.16 г.</t>
  </si>
  <si>
    <t>Отчет о начислении, поступлении и расходовании денежных средств  за 2015 год</t>
  </si>
  <si>
    <t>размещен на сайте нашей компании в интернете : rs2010.ru</t>
  </si>
  <si>
    <t>Генеральный директор ООО "РегионСибирь"</t>
  </si>
  <si>
    <t>Задолженность населения на 01.01.2016 г. (перерасход (-),экономия (+)</t>
  </si>
  <si>
    <t>% сбора по дому с учетом задолженности</t>
  </si>
  <si>
    <t>Задолженность по лицевым счетам на 01.01.2015 г.</t>
  </si>
  <si>
    <t>Услуги по размещению оборудования связи ОАО"Ростелеком" с 01.02.2015 г.</t>
  </si>
  <si>
    <t>Вывоз ТБО</t>
  </si>
  <si>
    <r>
      <t xml:space="preserve">Отчет о начислении, поступлении и расходовании денежных средств  за 2015г.
</t>
    </r>
    <r>
      <rPr>
        <b/>
        <u/>
        <sz val="10"/>
        <rFont val="Arial"/>
        <family val="2"/>
        <charset val="204"/>
      </rPr>
      <t>мкр. Зеленый, дом 4</t>
    </r>
  </si>
  <si>
    <t>ИТОГО остаток средств  на 01.01.16 г.</t>
  </si>
  <si>
    <t xml:space="preserve">*в т.ч. поверка приборов </t>
  </si>
  <si>
    <t>Установка и демонтаж блокирующего устройства канализации</t>
  </si>
  <si>
    <t>*установка и демонтаж блокирующего устройства канализации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</si>
</sst>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5" formatCode="_-* #,##0.00&quot;р.&quot;_-;\-* #,##0.00&quot;р.&quot;_-;_-* &quot;-&quot;??&quot;р.&quot;_-;_-@_-"/>
    <numFmt numFmtId="167" formatCode="_(* #,##0.00_);_(* \(#,##0.00\);_(* &quot;-&quot;??_);_(@_)"/>
    <numFmt numFmtId="168" formatCode="0.0"/>
    <numFmt numFmtId="169" formatCode="#,##0_р_."/>
    <numFmt numFmtId="170" formatCode="#,##0.0_р_.;[Red]\-#,##0.0_р_."/>
    <numFmt numFmtId="171" formatCode="#,##0.00_ ;[Red]\-#,##0.00\ "/>
    <numFmt numFmtId="172" formatCode="_-* #,##0.000_р_._-;\-* #,##0.000_р_._-;_-* &quot;-&quot;???_р_._-;_-@_-"/>
    <numFmt numFmtId="174" formatCode="#,##0.00_р_."/>
  </numFmts>
  <fonts count="7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u/>
      <sz val="11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rgb="FF800080"/>
      <name val="Arial"/>
      <family val="2"/>
      <charset val="204"/>
    </font>
    <font>
      <sz val="10"/>
      <color rgb="FF800080"/>
      <name val="Arial"/>
      <family val="2"/>
      <charset val="204"/>
    </font>
    <font>
      <b/>
      <sz val="9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9900"/>
      <name val="Arial"/>
      <family val="2"/>
      <charset val="204"/>
    </font>
    <font>
      <sz val="10"/>
      <color rgb="FF009900"/>
      <name val="Arial"/>
      <family val="2"/>
      <charset val="204"/>
    </font>
    <font>
      <b/>
      <i/>
      <sz val="10"/>
      <color rgb="FF800080"/>
      <name val="Arial"/>
      <family val="2"/>
      <charset val="204"/>
    </font>
    <font>
      <sz val="9"/>
      <color rgb="FF800080"/>
      <name val="Arial"/>
      <family val="2"/>
      <charset val="204"/>
    </font>
    <font>
      <sz val="9"/>
      <color rgb="FF0000CC"/>
      <name val="Arial"/>
      <family val="2"/>
      <charset val="204"/>
    </font>
    <font>
      <sz val="9"/>
      <color rgb="FF009900"/>
      <name val="Arial"/>
      <family val="2"/>
      <charset val="204"/>
    </font>
    <font>
      <b/>
      <sz val="10"/>
      <color rgb="FF0000CC"/>
      <name val="Arial"/>
      <family val="2"/>
      <charset val="204"/>
    </font>
    <font>
      <b/>
      <sz val="10"/>
      <color rgb="FF009900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b/>
      <i/>
      <sz val="10"/>
      <color rgb="FF00990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rgb="FF6600CC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color rgb="FF6600CC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0"/>
      <color rgb="FF009900"/>
      <name val="Calibri"/>
      <family val="2"/>
      <charset val="204"/>
      <scheme val="minor"/>
    </font>
    <font>
      <sz val="9"/>
      <color rgb="FF800080"/>
      <name val="Calibri"/>
      <family val="2"/>
      <charset val="204"/>
      <scheme val="minor"/>
    </font>
    <font>
      <b/>
      <sz val="9"/>
      <color rgb="FF009900"/>
      <name val="Calibri"/>
      <family val="2"/>
      <charset val="204"/>
      <scheme val="minor"/>
    </font>
    <font>
      <b/>
      <sz val="10"/>
      <color rgb="FF009900"/>
      <name val="Calibri"/>
      <family val="2"/>
      <charset val="204"/>
      <scheme val="minor"/>
    </font>
    <font>
      <sz val="10"/>
      <color rgb="FF0000CC"/>
      <name val="Calibri"/>
      <family val="2"/>
      <charset val="204"/>
      <scheme val="minor"/>
    </font>
    <font>
      <b/>
      <sz val="9"/>
      <color rgb="FF0000CC"/>
      <name val="Calibri"/>
      <family val="2"/>
      <charset val="204"/>
      <scheme val="minor"/>
    </font>
    <font>
      <b/>
      <sz val="10"/>
      <color rgb="FF0000CC"/>
      <name val="Calibri"/>
      <family val="2"/>
      <charset val="204"/>
      <scheme val="minor"/>
    </font>
    <font>
      <sz val="10"/>
      <color rgb="FF800080"/>
      <name val="Calibri"/>
      <family val="2"/>
      <charset val="204"/>
      <scheme val="minor"/>
    </font>
    <font>
      <sz val="8"/>
      <color rgb="FF800080"/>
      <name val="Calibri"/>
      <family val="2"/>
      <charset val="204"/>
      <scheme val="minor"/>
    </font>
    <font>
      <b/>
      <sz val="9"/>
      <color rgb="FF80008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9"/>
      <color rgb="FF009900"/>
      <name val="Calibri"/>
      <family val="2"/>
      <charset val="204"/>
      <scheme val="minor"/>
    </font>
    <font>
      <b/>
      <i/>
      <sz val="10"/>
      <color rgb="FF009900"/>
      <name val="Calibri"/>
      <family val="2"/>
      <charset val="204"/>
      <scheme val="minor"/>
    </font>
    <font>
      <sz val="9"/>
      <color rgb="FF0000CC"/>
      <name val="Calibri"/>
      <family val="2"/>
      <charset val="204"/>
      <scheme val="minor"/>
    </font>
    <font>
      <b/>
      <i/>
      <sz val="10"/>
      <color rgb="FF0000CC"/>
      <name val="Calibri"/>
      <family val="2"/>
      <charset val="204"/>
      <scheme val="minor"/>
    </font>
    <font>
      <b/>
      <i/>
      <sz val="10"/>
      <color rgb="FF800080"/>
      <name val="Calibri"/>
      <family val="2"/>
      <charset val="204"/>
      <scheme val="minor"/>
    </font>
    <font>
      <sz val="9"/>
      <color rgb="FF9900CC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sz val="10"/>
      <color rgb="FFFF3300"/>
      <name val="Calibri"/>
      <family val="2"/>
      <charset val="204"/>
      <scheme val="minor"/>
    </font>
    <font>
      <sz val="9"/>
      <color rgb="FFFF3300"/>
      <name val="Calibri"/>
      <family val="2"/>
      <charset val="204"/>
      <scheme val="minor"/>
    </font>
    <font>
      <sz val="10"/>
      <color rgb="FF9900FF"/>
      <name val="Calibri"/>
      <family val="2"/>
      <charset val="204"/>
      <scheme val="minor"/>
    </font>
    <font>
      <sz val="9"/>
      <color rgb="FF9900FF"/>
      <name val="Calibri"/>
      <family val="2"/>
      <charset val="204"/>
      <scheme val="minor"/>
    </font>
    <font>
      <sz val="9"/>
      <color rgb="FF0000FF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0"/>
      <name val="Calibri"/>
      <family val="2"/>
      <charset val="204"/>
    </font>
    <font>
      <b/>
      <sz val="7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73" fillId="0" borderId="0"/>
    <xf numFmtId="0" fontId="1" fillId="0" borderId="0"/>
    <xf numFmtId="165" fontId="3" fillId="0" borderId="0" applyFont="0" applyFill="0" applyBorder="0" applyAlignment="0" applyProtection="0"/>
  </cellStyleXfs>
  <cellXfs count="576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167" fontId="4" fillId="0" borderId="0" xfId="2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67" fontId="7" fillId="0" borderId="0" xfId="2" applyFont="1" applyFill="1" applyAlignment="1">
      <alignment horizontal="center" vertical="center" wrapText="1"/>
    </xf>
    <xf numFmtId="167" fontId="6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center" vertical="center" wrapText="1"/>
    </xf>
    <xf numFmtId="167" fontId="8" fillId="0" borderId="0" xfId="2" applyFont="1" applyFill="1" applyAlignment="1">
      <alignment horizontal="center" wrapText="1"/>
    </xf>
    <xf numFmtId="167" fontId="5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7" fontId="10" fillId="0" borderId="1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67" fontId="9" fillId="0" borderId="1" xfId="2" applyFont="1" applyFill="1" applyBorder="1" applyAlignment="1">
      <alignment horizontal="center" vertical="center" wrapText="1"/>
    </xf>
    <xf numFmtId="167" fontId="5" fillId="0" borderId="1" xfId="2" applyFont="1" applyFill="1" applyBorder="1" applyAlignment="1">
      <alignment horizontal="center" vertical="center" wrapText="1"/>
    </xf>
    <xf numFmtId="167" fontId="6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7" fontId="0" fillId="0" borderId="0" xfId="2" applyFont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167" fontId="8" fillId="0" borderId="0" xfId="2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7" fontId="6" fillId="2" borderId="1" xfId="2" applyFont="1" applyFill="1" applyBorder="1" applyAlignment="1">
      <alignment horizontal="center" vertical="center" wrapText="1"/>
    </xf>
    <xf numFmtId="167" fontId="5" fillId="0" borderId="5" xfId="2" applyFont="1" applyFill="1" applyBorder="1" applyAlignment="1">
      <alignment horizontal="center" wrapText="1"/>
    </xf>
    <xf numFmtId="0" fontId="0" fillId="0" borderId="0" xfId="0" applyFill="1"/>
    <xf numFmtId="167" fontId="5" fillId="3" borderId="5" xfId="2" applyFont="1" applyFill="1" applyBorder="1" applyAlignment="1">
      <alignment horizontal="center" wrapText="1"/>
    </xf>
    <xf numFmtId="167" fontId="5" fillId="2" borderId="5" xfId="2" applyFont="1" applyFill="1" applyBorder="1" applyAlignment="1">
      <alignment horizontal="center" wrapText="1"/>
    </xf>
    <xf numFmtId="167" fontId="5" fillId="0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7" fontId="6" fillId="2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7" fontId="0" fillId="0" borderId="0" xfId="2" applyFont="1" applyAlignment="1">
      <alignment horizontal="center" wrapText="1"/>
    </xf>
    <xf numFmtId="0" fontId="7" fillId="0" borderId="0" xfId="0" applyFont="1" applyFill="1" applyAlignment="1">
      <alignment wrapText="1"/>
    </xf>
    <xf numFmtId="167" fontId="8" fillId="0" borderId="0" xfId="2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0" fontId="14" fillId="2" borderId="1" xfId="2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40" fontId="14" fillId="0" borderId="1" xfId="2" applyNumberFormat="1" applyFont="1" applyFill="1" applyBorder="1" applyAlignment="1">
      <alignment horizontal="center" vertical="center" wrapText="1"/>
    </xf>
    <xf numFmtId="40" fontId="14" fillId="0" borderId="1" xfId="2" applyNumberFormat="1" applyFont="1" applyFill="1" applyBorder="1" applyAlignment="1">
      <alignment horizontal="center" wrapText="1"/>
    </xf>
    <xf numFmtId="39" fontId="6" fillId="0" borderId="0" xfId="2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7" fontId="5" fillId="0" borderId="0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7" fontId="6" fillId="0" borderId="0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1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167" fontId="7" fillId="0" borderId="0" xfId="2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7" fontId="10" fillId="0" borderId="0" xfId="2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center"/>
    </xf>
    <xf numFmtId="167" fontId="10" fillId="0" borderId="0" xfId="2" applyFont="1" applyFill="1" applyAlignment="1">
      <alignment horizontal="center" vertical="center"/>
    </xf>
    <xf numFmtId="167" fontId="0" fillId="0" borderId="0" xfId="2" applyFont="1"/>
    <xf numFmtId="0" fontId="6" fillId="0" borderId="1" xfId="0" applyFont="1" applyFill="1" applyBorder="1" applyAlignment="1">
      <alignment horizontal="center" wrapText="1"/>
    </xf>
    <xf numFmtId="0" fontId="19" fillId="0" borderId="0" xfId="0" applyFont="1"/>
    <xf numFmtId="0" fontId="13" fillId="0" borderId="0" xfId="0" applyFont="1"/>
    <xf numFmtId="0" fontId="11" fillId="0" borderId="0" xfId="0" applyFont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/>
    </xf>
    <xf numFmtId="40" fontId="5" fillId="0" borderId="0" xfId="2" applyNumberFormat="1" applyFont="1" applyFill="1" applyAlignment="1">
      <alignment horizontal="center" vertical="center"/>
    </xf>
    <xf numFmtId="40" fontId="6" fillId="0" borderId="0" xfId="2" applyNumberFormat="1" applyFont="1" applyFill="1" applyAlignment="1">
      <alignment horizontal="center" vertical="center" wrapText="1"/>
    </xf>
    <xf numFmtId="40" fontId="5" fillId="0" borderId="0" xfId="2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wrapText="1"/>
    </xf>
    <xf numFmtId="40" fontId="22" fillId="0" borderId="1" xfId="2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1" xfId="0" applyFont="1" applyFill="1" applyBorder="1" applyAlignment="1">
      <alignment horizontal="center" wrapText="1"/>
    </xf>
    <xf numFmtId="40" fontId="24" fillId="0" borderId="1" xfId="2" applyNumberFormat="1" applyFont="1" applyFill="1" applyBorder="1" applyAlignment="1">
      <alignment horizontal="center" vertical="center" wrapText="1"/>
    </xf>
    <xf numFmtId="0" fontId="25" fillId="0" borderId="0" xfId="0" applyFont="1"/>
    <xf numFmtId="0" fontId="26" fillId="0" borderId="1" xfId="0" applyFont="1" applyFill="1" applyBorder="1" applyAlignment="1">
      <alignment horizontal="center" wrapText="1"/>
    </xf>
    <xf numFmtId="40" fontId="26" fillId="0" borderId="1" xfId="2" applyNumberFormat="1" applyFont="1" applyFill="1" applyBorder="1" applyAlignment="1">
      <alignment horizontal="center" vertical="center" wrapText="1"/>
    </xf>
    <xf numFmtId="0" fontId="27" fillId="0" borderId="0" xfId="0" applyFont="1"/>
    <xf numFmtId="0" fontId="28" fillId="0" borderId="2" xfId="0" applyFont="1" applyBorder="1" applyAlignment="1"/>
    <xf numFmtId="40" fontId="29" fillId="0" borderId="1" xfId="2" applyNumberFormat="1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40" fontId="29" fillId="0" borderId="1" xfId="2" applyNumberFormat="1" applyFont="1" applyBorder="1" applyAlignment="1">
      <alignment horizontal="center" wrapText="1"/>
    </xf>
    <xf numFmtId="0" fontId="22" fillId="4" borderId="1" xfId="0" applyFont="1" applyFill="1" applyBorder="1" applyAlignment="1">
      <alignment horizontal="center" wrapText="1"/>
    </xf>
    <xf numFmtId="40" fontId="22" fillId="4" borderId="1" xfId="2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wrapText="1"/>
    </xf>
    <xf numFmtId="40" fontId="30" fillId="0" borderId="1" xfId="2" applyNumberFormat="1" applyFont="1" applyBorder="1" applyAlignment="1">
      <alignment horizontal="center" wrapText="1"/>
    </xf>
    <xf numFmtId="0" fontId="24" fillId="5" borderId="1" xfId="0" applyFont="1" applyFill="1" applyBorder="1" applyAlignment="1">
      <alignment horizontal="center" wrapText="1"/>
    </xf>
    <xf numFmtId="40" fontId="24" fillId="5" borderId="1" xfId="2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wrapText="1"/>
    </xf>
    <xf numFmtId="40" fontId="31" fillId="0" borderId="1" xfId="2" applyNumberFormat="1" applyFont="1" applyBorder="1" applyAlignment="1">
      <alignment horizontal="center" wrapText="1"/>
    </xf>
    <xf numFmtId="0" fontId="26" fillId="5" borderId="1" xfId="0" applyFont="1" applyFill="1" applyBorder="1" applyAlignment="1">
      <alignment horizontal="center" wrapText="1"/>
    </xf>
    <xf numFmtId="40" fontId="26" fillId="5" borderId="1" xfId="2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0" fontId="32" fillId="0" borderId="1" xfId="0" applyFont="1" applyFill="1" applyBorder="1" applyAlignment="1">
      <alignment horizontal="center" wrapText="1"/>
    </xf>
    <xf numFmtId="0" fontId="25" fillId="0" borderId="0" xfId="0" applyFont="1" applyFill="1"/>
    <xf numFmtId="0" fontId="33" fillId="0" borderId="1" xfId="0" applyFont="1" applyFill="1" applyBorder="1" applyAlignment="1">
      <alignment horizontal="center" wrapText="1"/>
    </xf>
    <xf numFmtId="0" fontId="27" fillId="0" borderId="0" xfId="0" applyFont="1" applyFill="1"/>
    <xf numFmtId="40" fontId="0" fillId="0" borderId="0" xfId="0" applyNumberFormat="1"/>
    <xf numFmtId="40" fontId="7" fillId="0" borderId="0" xfId="2" applyNumberFormat="1" applyFont="1" applyFill="1" applyBorder="1" applyAlignment="1">
      <alignment horizontal="center" vertical="center"/>
    </xf>
    <xf numFmtId="40" fontId="0" fillId="0" borderId="0" xfId="2" applyNumberFormat="1" applyFont="1"/>
    <xf numFmtId="40" fontId="0" fillId="0" borderId="0" xfId="2" applyNumberFormat="1" applyFont="1" applyAlignment="1">
      <alignment horizontal="center"/>
    </xf>
    <xf numFmtId="0" fontId="37" fillId="0" borderId="0" xfId="3" applyFont="1"/>
    <xf numFmtId="40" fontId="38" fillId="0" borderId="0" xfId="2" applyNumberFormat="1" applyFont="1" applyAlignment="1">
      <alignment horizontal="center"/>
    </xf>
    <xf numFmtId="0" fontId="37" fillId="0" borderId="0" xfId="3" applyFont="1" applyAlignment="1">
      <alignment horizontal="center" vertical="center"/>
    </xf>
    <xf numFmtId="0" fontId="37" fillId="0" borderId="0" xfId="3" applyFont="1" applyAlignment="1"/>
    <xf numFmtId="40" fontId="38" fillId="0" borderId="0" xfId="2" applyNumberFormat="1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wrapText="1"/>
    </xf>
    <xf numFmtId="0" fontId="38" fillId="0" borderId="0" xfId="3" applyFont="1" applyFill="1" applyBorder="1" applyAlignment="1"/>
    <xf numFmtId="0" fontId="40" fillId="0" borderId="0" xfId="3" applyFont="1"/>
    <xf numFmtId="40" fontId="40" fillId="0" borderId="0" xfId="2" applyNumberFormat="1" applyFont="1"/>
    <xf numFmtId="40" fontId="38" fillId="0" borderId="0" xfId="2" applyNumberFormat="1" applyFont="1"/>
    <xf numFmtId="0" fontId="37" fillId="0" borderId="0" xfId="3" applyFont="1" applyFill="1" applyAlignment="1"/>
    <xf numFmtId="40" fontId="38" fillId="0" borderId="0" xfId="2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left"/>
    </xf>
    <xf numFmtId="0" fontId="37" fillId="0" borderId="0" xfId="3" applyFont="1" applyFill="1" applyAlignment="1">
      <alignment horizontal="center" vertical="center"/>
    </xf>
    <xf numFmtId="0" fontId="37" fillId="0" borderId="0" xfId="3" applyFont="1" applyFill="1"/>
    <xf numFmtId="40" fontId="38" fillId="0" borderId="0" xfId="3" applyNumberFormat="1" applyFont="1"/>
    <xf numFmtId="40" fontId="41" fillId="6" borderId="1" xfId="2" applyNumberFormat="1" applyFont="1" applyFill="1" applyBorder="1" applyAlignment="1">
      <alignment horizontal="center" vertical="center" wrapText="1"/>
    </xf>
    <xf numFmtId="0" fontId="40" fillId="6" borderId="1" xfId="3" applyFont="1" applyFill="1" applyBorder="1" applyAlignment="1">
      <alignment horizontal="center" vertical="center" wrapText="1"/>
    </xf>
    <xf numFmtId="0" fontId="40" fillId="0" borderId="0" xfId="3" applyFont="1" applyAlignment="1">
      <alignment vertical="center"/>
    </xf>
    <xf numFmtId="0" fontId="43" fillId="0" borderId="0" xfId="3" applyFont="1" applyAlignment="1">
      <alignment vertical="center"/>
    </xf>
    <xf numFmtId="40" fontId="41" fillId="0" borderId="1" xfId="2" applyNumberFormat="1" applyFont="1" applyFill="1" applyBorder="1" applyAlignment="1">
      <alignment horizontal="center" vertical="center" wrapText="1"/>
    </xf>
    <xf numFmtId="0" fontId="41" fillId="0" borderId="1" xfId="3" applyFont="1" applyFill="1" applyBorder="1" applyAlignment="1">
      <alignment horizontal="center" vertical="center" wrapText="1"/>
    </xf>
    <xf numFmtId="39" fontId="41" fillId="0" borderId="0" xfId="2" applyNumberFormat="1" applyFont="1" applyFill="1" applyBorder="1" applyAlignment="1">
      <alignment horizontal="center" wrapText="1"/>
    </xf>
    <xf numFmtId="0" fontId="41" fillId="0" borderId="5" xfId="3" applyFont="1" applyFill="1" applyBorder="1" applyAlignment="1">
      <alignment horizontal="center" vertical="center" wrapText="1"/>
    </xf>
    <xf numFmtId="0" fontId="43" fillId="0" borderId="0" xfId="3" applyFont="1"/>
    <xf numFmtId="0" fontId="46" fillId="0" borderId="0" xfId="3" applyFont="1" applyFill="1"/>
    <xf numFmtId="0" fontId="47" fillId="0" borderId="0" xfId="3" applyFont="1" applyFill="1" applyAlignment="1">
      <alignment vertical="center" wrapText="1"/>
    </xf>
    <xf numFmtId="40" fontId="48" fillId="0" borderId="1" xfId="2" applyNumberFormat="1" applyFont="1" applyFill="1" applyBorder="1" applyAlignment="1">
      <alignment horizontal="center" vertical="center" wrapText="1"/>
    </xf>
    <xf numFmtId="0" fontId="49" fillId="0" borderId="1" xfId="3" applyFont="1" applyFill="1" applyBorder="1" applyAlignment="1">
      <alignment horizontal="center" vertical="center" wrapText="1"/>
    </xf>
    <xf numFmtId="0" fontId="50" fillId="0" borderId="0" xfId="3" applyFont="1" applyFill="1"/>
    <xf numFmtId="40" fontId="51" fillId="0" borderId="1" xfId="2" applyNumberFormat="1" applyFont="1" applyFill="1" applyBorder="1" applyAlignment="1">
      <alignment horizontal="center" vertical="center" wrapText="1"/>
    </xf>
    <xf numFmtId="0" fontId="52" fillId="0" borderId="1" xfId="3" applyFont="1" applyFill="1" applyBorder="1" applyAlignment="1">
      <alignment horizontal="center" vertical="center" wrapText="1"/>
    </xf>
    <xf numFmtId="0" fontId="53" fillId="0" borderId="0" xfId="3" applyFont="1" applyFill="1"/>
    <xf numFmtId="0" fontId="54" fillId="0" borderId="0" xfId="3" applyFont="1" applyFill="1" applyAlignment="1">
      <alignment vertical="center"/>
    </xf>
    <xf numFmtId="40" fontId="55" fillId="0" borderId="1" xfId="2" applyNumberFormat="1" applyFont="1" applyFill="1" applyBorder="1" applyAlignment="1">
      <alignment horizontal="center" vertical="center" wrapText="1"/>
    </xf>
    <xf numFmtId="0" fontId="55" fillId="0" borderId="1" xfId="3" applyFont="1" applyFill="1" applyBorder="1" applyAlignment="1">
      <alignment horizontal="center" vertical="center" wrapText="1"/>
    </xf>
    <xf numFmtId="40" fontId="41" fillId="0" borderId="1" xfId="2" applyNumberFormat="1" applyFont="1" applyFill="1" applyBorder="1" applyAlignment="1">
      <alignment horizontal="center" wrapText="1"/>
    </xf>
    <xf numFmtId="0" fontId="37" fillId="6" borderId="0" xfId="3" applyFont="1" applyFill="1"/>
    <xf numFmtId="171" fontId="37" fillId="6" borderId="0" xfId="3" applyNumberFormat="1" applyFont="1" applyFill="1"/>
    <xf numFmtId="40" fontId="38" fillId="0" borderId="0" xfId="2" applyNumberFormat="1" applyFont="1" applyAlignment="1">
      <alignment horizontal="center" wrapText="1"/>
    </xf>
    <xf numFmtId="0" fontId="37" fillId="0" borderId="0" xfId="3" applyFont="1" applyAlignment="1">
      <alignment horizontal="center" vertical="center" wrapText="1"/>
    </xf>
    <xf numFmtId="0" fontId="37" fillId="0" borderId="0" xfId="3" applyFont="1" applyAlignment="1">
      <alignment wrapText="1"/>
    </xf>
    <xf numFmtId="0" fontId="46" fillId="0" borderId="0" xfId="3" applyFont="1"/>
    <xf numFmtId="40" fontId="48" fillId="7" borderId="1" xfId="2" applyNumberFormat="1" applyFont="1" applyFill="1" applyBorder="1" applyAlignment="1">
      <alignment horizontal="center" vertical="center" wrapText="1"/>
    </xf>
    <xf numFmtId="0" fontId="48" fillId="7" borderId="1" xfId="3" applyFont="1" applyFill="1" applyBorder="1" applyAlignment="1">
      <alignment horizontal="center" vertical="center" wrapText="1"/>
    </xf>
    <xf numFmtId="40" fontId="57" fillId="0" borderId="1" xfId="2" applyNumberFormat="1" applyFont="1" applyBorder="1" applyAlignment="1">
      <alignment horizontal="center" wrapText="1"/>
    </xf>
    <xf numFmtId="0" fontId="46" fillId="0" borderId="1" xfId="3" applyFont="1" applyBorder="1" applyAlignment="1">
      <alignment horizontal="center" vertical="center" wrapText="1"/>
    </xf>
    <xf numFmtId="0" fontId="50" fillId="0" borderId="0" xfId="3" applyFont="1"/>
    <xf numFmtId="40" fontId="51" fillId="7" borderId="1" xfId="2" applyNumberFormat="1" applyFont="1" applyFill="1" applyBorder="1" applyAlignment="1">
      <alignment horizontal="center" vertical="center" wrapText="1"/>
    </xf>
    <xf numFmtId="0" fontId="51" fillId="7" borderId="1" xfId="3" applyFont="1" applyFill="1" applyBorder="1" applyAlignment="1">
      <alignment horizontal="center" vertical="center" wrapText="1"/>
    </xf>
    <xf numFmtId="40" fontId="59" fillId="0" borderId="1" xfId="2" applyNumberFormat="1" applyFont="1" applyBorder="1" applyAlignment="1">
      <alignment horizontal="center" wrapText="1"/>
    </xf>
    <xf numFmtId="0" fontId="50" fillId="0" borderId="1" xfId="3" applyFont="1" applyBorder="1" applyAlignment="1">
      <alignment horizontal="center" vertical="center" wrapText="1"/>
    </xf>
    <xf numFmtId="0" fontId="53" fillId="0" borderId="0" xfId="3" applyFont="1"/>
    <xf numFmtId="40" fontId="55" fillId="7" borderId="1" xfId="2" applyNumberFormat="1" applyFont="1" applyFill="1" applyBorder="1" applyAlignment="1">
      <alignment horizontal="center" vertical="center" wrapText="1"/>
    </xf>
    <xf numFmtId="0" fontId="55" fillId="7" borderId="1" xfId="3" applyFont="1" applyFill="1" applyBorder="1" applyAlignment="1">
      <alignment horizontal="center" vertical="center" wrapText="1"/>
    </xf>
    <xf numFmtId="2" fontId="47" fillId="0" borderId="1" xfId="2" applyNumberFormat="1" applyFont="1" applyBorder="1" applyAlignment="1">
      <alignment horizontal="center" wrapText="1"/>
    </xf>
    <xf numFmtId="0" fontId="53" fillId="0" borderId="1" xfId="3" applyFont="1" applyBorder="1" applyAlignment="1">
      <alignment horizontal="center" vertical="center" wrapText="1"/>
    </xf>
    <xf numFmtId="2" fontId="47" fillId="0" borderId="1" xfId="2" applyNumberFormat="1" applyFont="1" applyFill="1" applyBorder="1" applyAlignment="1">
      <alignment horizontal="center" wrapText="1"/>
    </xf>
    <xf numFmtId="2" fontId="47" fillId="0" borderId="1" xfId="2" applyNumberFormat="1" applyFont="1" applyBorder="1" applyAlignment="1">
      <alignment horizontal="center"/>
    </xf>
    <xf numFmtId="0" fontId="61" fillId="0" borderId="1" xfId="3" applyFont="1" applyBorder="1" applyAlignment="1">
      <alignment horizontal="center" vertical="center"/>
    </xf>
    <xf numFmtId="2" fontId="47" fillId="0" borderId="1" xfId="2" applyNumberFormat="1" applyFont="1" applyBorder="1" applyAlignment="1">
      <alignment horizontal="center" vertical="center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7" borderId="1" xfId="3" applyFont="1" applyFill="1" applyBorder="1" applyAlignment="1">
      <alignment horizontal="center" vertical="center" wrapText="1"/>
    </xf>
    <xf numFmtId="40" fontId="38" fillId="0" borderId="1" xfId="2" applyNumberFormat="1" applyFont="1" applyFill="1" applyBorder="1" applyAlignment="1">
      <alignment horizontal="center" vertical="center" wrapText="1"/>
    </xf>
    <xf numFmtId="0" fontId="38" fillId="0" borderId="1" xfId="3" applyFont="1" applyFill="1" applyBorder="1" applyAlignment="1">
      <alignment horizontal="center" vertical="center" wrapText="1"/>
    </xf>
    <xf numFmtId="40" fontId="41" fillId="7" borderId="1" xfId="2" applyNumberFormat="1" applyFont="1" applyFill="1" applyBorder="1" applyAlignment="1">
      <alignment horizontal="center" wrapText="1"/>
    </xf>
    <xf numFmtId="167" fontId="38" fillId="0" borderId="1" xfId="2" applyFont="1" applyFill="1" applyBorder="1" applyAlignment="1">
      <alignment horizontal="center" vertical="center" wrapText="1"/>
    </xf>
    <xf numFmtId="0" fontId="37" fillId="0" borderId="0" xfId="3" applyFont="1" applyFill="1" applyAlignment="1">
      <alignment wrapText="1"/>
    </xf>
    <xf numFmtId="167" fontId="38" fillId="7" borderId="1" xfId="2" applyFont="1" applyFill="1" applyBorder="1" applyAlignment="1">
      <alignment horizontal="center" vertical="center" wrapText="1"/>
    </xf>
    <xf numFmtId="167" fontId="38" fillId="7" borderId="5" xfId="2" applyNumberFormat="1" applyFont="1" applyFill="1" applyBorder="1" applyAlignment="1">
      <alignment horizontal="center" vertical="center" wrapText="1"/>
    </xf>
    <xf numFmtId="167" fontId="38" fillId="0" borderId="5" xfId="2" applyFont="1" applyFill="1" applyBorder="1" applyAlignment="1">
      <alignment horizontal="center" vertical="center" wrapText="1"/>
    </xf>
    <xf numFmtId="167" fontId="38" fillId="7" borderId="5" xfId="2" applyFont="1" applyFill="1" applyBorder="1" applyAlignment="1">
      <alignment horizontal="center" vertical="center" wrapText="1"/>
    </xf>
    <xf numFmtId="40" fontId="38" fillId="0" borderId="0" xfId="2" applyNumberFormat="1" applyFont="1" applyFill="1" applyAlignment="1">
      <alignment horizontal="left" wrapText="1"/>
    </xf>
    <xf numFmtId="171" fontId="43" fillId="0" borderId="0" xfId="3" applyNumberFormat="1" applyFont="1"/>
    <xf numFmtId="172" fontId="37" fillId="0" borderId="0" xfId="3" applyNumberFormat="1" applyFont="1" applyAlignment="1">
      <alignment wrapText="1"/>
    </xf>
    <xf numFmtId="167" fontId="41" fillId="7" borderId="1" xfId="2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37" fillId="0" borderId="0" xfId="3" applyFont="1" applyFill="1" applyBorder="1"/>
    <xf numFmtId="40" fontId="41" fillId="0" borderId="0" xfId="2" applyNumberFormat="1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left" wrapText="1"/>
    </xf>
    <xf numFmtId="0" fontId="41" fillId="0" borderId="0" xfId="3" applyFont="1" applyFill="1" applyBorder="1" applyAlignment="1">
      <alignment horizontal="left"/>
    </xf>
    <xf numFmtId="0" fontId="41" fillId="7" borderId="1" xfId="1" applyNumberFormat="1" applyFont="1" applyFill="1" applyBorder="1" applyAlignment="1">
      <alignment horizontal="center" vertical="center" wrapText="1"/>
    </xf>
    <xf numFmtId="167" fontId="38" fillId="0" borderId="1" xfId="2" applyFont="1" applyFill="1" applyBorder="1" applyAlignment="1">
      <alignment horizontal="center"/>
    </xf>
    <xf numFmtId="0" fontId="63" fillId="0" borderId="1" xfId="3" applyFont="1" applyFill="1" applyBorder="1" applyAlignment="1">
      <alignment horizontal="center" vertical="center"/>
    </xf>
    <xf numFmtId="0" fontId="46" fillId="0" borderId="0" xfId="3" applyFont="1" applyAlignment="1">
      <alignment vertical="center"/>
    </xf>
    <xf numFmtId="2" fontId="41" fillId="7" borderId="1" xfId="3" applyNumberFormat="1" applyFont="1" applyFill="1" applyBorder="1" applyAlignment="1">
      <alignment horizontal="center" vertical="center"/>
    </xf>
    <xf numFmtId="0" fontId="63" fillId="7" borderId="1" xfId="3" applyFont="1" applyFill="1" applyBorder="1" applyAlignment="1">
      <alignment vertical="center"/>
    </xf>
    <xf numFmtId="0" fontId="48" fillId="0" borderId="1" xfId="3" applyFont="1" applyFill="1" applyBorder="1" applyAlignment="1">
      <alignment horizontal="center" vertical="center" wrapText="1"/>
    </xf>
    <xf numFmtId="0" fontId="64" fillId="0" borderId="0" xfId="3" applyFont="1"/>
    <xf numFmtId="40" fontId="65" fillId="0" borderId="1" xfId="2" applyNumberFormat="1" applyFont="1" applyFill="1" applyBorder="1" applyAlignment="1">
      <alignment horizontal="center" vertical="center" wrapText="1"/>
    </xf>
    <xf numFmtId="0" fontId="65" fillId="0" borderId="1" xfId="3" applyFont="1" applyFill="1" applyBorder="1" applyAlignment="1">
      <alignment horizontal="center" vertical="center" wrapText="1"/>
    </xf>
    <xf numFmtId="0" fontId="66" fillId="0" borderId="0" xfId="3" applyFont="1"/>
    <xf numFmtId="40" fontId="67" fillId="0" borderId="1" xfId="2" applyNumberFormat="1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center" vertical="center" wrapText="1"/>
    </xf>
    <xf numFmtId="0" fontId="38" fillId="0" borderId="2" xfId="3" applyFont="1" applyFill="1" applyBorder="1" applyAlignment="1">
      <alignment horizontal="center" vertical="center" wrapText="1"/>
    </xf>
    <xf numFmtId="0" fontId="37" fillId="0" borderId="0" xfId="3" applyFont="1" applyAlignment="1">
      <alignment horizontal="left"/>
    </xf>
    <xf numFmtId="167" fontId="41" fillId="7" borderId="1" xfId="2" applyFont="1" applyFill="1" applyBorder="1" applyAlignment="1">
      <alignment horizontal="center" vertical="center"/>
    </xf>
    <xf numFmtId="0" fontId="41" fillId="7" borderId="1" xfId="3" applyFont="1" applyFill="1" applyBorder="1" applyAlignment="1">
      <alignment vertical="center"/>
    </xf>
    <xf numFmtId="0" fontId="51" fillId="0" borderId="1" xfId="3" applyFont="1" applyFill="1" applyBorder="1" applyAlignment="1">
      <alignment horizontal="center" vertical="center" wrapText="1"/>
    </xf>
    <xf numFmtId="40" fontId="68" fillId="0" borderId="1" xfId="2" applyNumberFormat="1" applyFont="1" applyFill="1" applyBorder="1" applyAlignment="1">
      <alignment horizontal="center" vertical="center" wrapText="1"/>
    </xf>
    <xf numFmtId="0" fontId="65" fillId="0" borderId="2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40" fontId="41" fillId="0" borderId="0" xfId="2" applyNumberFormat="1" applyFont="1" applyFill="1" applyAlignment="1">
      <alignment horizontal="center" wrapText="1"/>
    </xf>
    <xf numFmtId="168" fontId="41" fillId="0" borderId="0" xfId="3" applyNumberFormat="1" applyFont="1" applyFill="1" applyAlignment="1">
      <alignment horizontal="center" vertical="center" wrapText="1"/>
    </xf>
    <xf numFmtId="168" fontId="41" fillId="0" borderId="0" xfId="3" applyNumberFormat="1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/>
    </xf>
    <xf numFmtId="167" fontId="38" fillId="0" borderId="0" xfId="2" applyFont="1" applyFill="1" applyAlignment="1">
      <alignment horizontal="right" vertical="center" wrapText="1"/>
    </xf>
    <xf numFmtId="167" fontId="41" fillId="0" borderId="0" xfId="2" applyFont="1" applyFill="1" applyAlignment="1">
      <alignment horizontal="righ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9" fontId="41" fillId="7" borderId="1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3" applyFont="1" applyFill="1" applyAlignment="1"/>
    <xf numFmtId="0" fontId="3" fillId="0" borderId="0" xfId="3" applyFont="1" applyFill="1"/>
    <xf numFmtId="167" fontId="11" fillId="0" borderId="0" xfId="4" applyFont="1" applyFill="1" applyAlignment="1">
      <alignment horizontal="right" vertical="center" wrapText="1"/>
    </xf>
    <xf numFmtId="168" fontId="11" fillId="0" borderId="0" xfId="3" applyNumberFormat="1" applyFont="1" applyFill="1" applyAlignment="1">
      <alignment horizontal="center" vertical="center" wrapText="1"/>
    </xf>
    <xf numFmtId="167" fontId="3" fillId="0" borderId="0" xfId="4" applyFont="1" applyFill="1" applyAlignment="1">
      <alignment horizontal="right" vertical="center" wrapText="1"/>
    </xf>
    <xf numFmtId="40" fontId="11" fillId="0" borderId="0" xfId="4" applyNumberFormat="1" applyFont="1" applyFill="1" applyAlignment="1">
      <alignment horizontal="center" wrapText="1"/>
    </xf>
    <xf numFmtId="0" fontId="11" fillId="0" borderId="0" xfId="3" applyFont="1" applyFill="1" applyAlignment="1">
      <alignment horizontal="left" vertical="center"/>
    </xf>
    <xf numFmtId="168" fontId="11" fillId="0" borderId="0" xfId="3" applyNumberFormat="1" applyFont="1" applyFill="1" applyAlignment="1">
      <alignment horizontal="left" vertical="center" wrapText="1"/>
    </xf>
    <xf numFmtId="0" fontId="11" fillId="0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center" vertical="center" wrapText="1"/>
    </xf>
    <xf numFmtId="40" fontId="11" fillId="0" borderId="0" xfId="4" applyNumberFormat="1" applyFont="1" applyFill="1" applyBorder="1" applyAlignment="1">
      <alignment horizontal="center" vertical="center" wrapText="1"/>
    </xf>
    <xf numFmtId="0" fontId="3" fillId="0" borderId="0" xfId="3" applyFont="1" applyFill="1" applyBorder="1"/>
    <xf numFmtId="169" fontId="13" fillId="0" borderId="1" xfId="3" applyNumberFormat="1" applyFont="1" applyFill="1" applyBorder="1" applyAlignment="1">
      <alignment horizontal="right" vertical="center"/>
    </xf>
    <xf numFmtId="0" fontId="3" fillId="0" borderId="0" xfId="3" applyFont="1" applyFill="1" applyAlignment="1">
      <alignment wrapText="1"/>
    </xf>
    <xf numFmtId="0" fontId="11" fillId="0" borderId="5" xfId="3" applyFont="1" applyFill="1" applyBorder="1" applyAlignment="1">
      <alignment horizontal="center" vertical="center" wrapText="1"/>
    </xf>
    <xf numFmtId="40" fontId="3" fillId="0" borderId="0" xfId="4" applyNumberFormat="1" applyFont="1" applyFill="1" applyAlignment="1">
      <alignment horizontal="center"/>
    </xf>
    <xf numFmtId="0" fontId="3" fillId="0" borderId="0" xfId="3" applyFont="1" applyFill="1" applyAlignment="1">
      <alignment horizontal="left"/>
    </xf>
    <xf numFmtId="40" fontId="3" fillId="0" borderId="0" xfId="3" applyNumberFormat="1" applyFont="1" applyFill="1"/>
    <xf numFmtId="40" fontId="3" fillId="0" borderId="0" xfId="0" applyNumberFormat="1" applyFont="1" applyFill="1" applyAlignment="1">
      <alignment horizontal="center" vertical="center"/>
    </xf>
    <xf numFmtId="49" fontId="11" fillId="0" borderId="0" xfId="0" applyNumberFormat="1" applyFont="1" applyFill="1" applyAlignment="1">
      <alignment horizontal="left"/>
    </xf>
    <xf numFmtId="49" fontId="11" fillId="0" borderId="0" xfId="0" applyNumberFormat="1" applyFont="1" applyFill="1" applyAlignment="1">
      <alignment horizontal="center" vertical="center"/>
    </xf>
    <xf numFmtId="40" fontId="3" fillId="0" borderId="0" xfId="0" applyNumberFormat="1" applyFont="1" applyFill="1"/>
    <xf numFmtId="0" fontId="11" fillId="0" borderId="0" xfId="0" applyFont="1" applyFill="1"/>
    <xf numFmtId="40" fontId="11" fillId="0" borderId="1" xfId="4" applyNumberFormat="1" applyFont="1" applyFill="1" applyBorder="1" applyAlignment="1">
      <alignment horizontal="center" vertical="center" wrapText="1"/>
    </xf>
    <xf numFmtId="0" fontId="11" fillId="0" borderId="0" xfId="3" applyFont="1" applyFill="1"/>
    <xf numFmtId="0" fontId="11" fillId="0" borderId="6" xfId="3" applyFont="1" applyFill="1" applyBorder="1" applyAlignment="1">
      <alignment horizontal="right" vertical="center" wrapText="1"/>
    </xf>
    <xf numFmtId="0" fontId="11" fillId="0" borderId="2" xfId="3" applyFont="1" applyFill="1" applyBorder="1" applyAlignment="1">
      <alignment horizontal="right" vertical="center" wrapText="1"/>
    </xf>
    <xf numFmtId="0" fontId="11" fillId="0" borderId="2" xfId="3" applyFont="1" applyFill="1" applyBorder="1" applyAlignment="1">
      <alignment horizontal="center" vertical="center" wrapText="1"/>
    </xf>
    <xf numFmtId="40" fontId="72" fillId="0" borderId="1" xfId="3" applyNumberFormat="1" applyFont="1" applyFill="1" applyBorder="1" applyAlignment="1">
      <alignment horizontal="right" vertical="center"/>
    </xf>
    <xf numFmtId="40" fontId="13" fillId="0" borderId="5" xfId="3" applyNumberFormat="1" applyFont="1" applyFill="1" applyBorder="1" applyAlignment="1">
      <alignment horizontal="right" vertical="center"/>
    </xf>
    <xf numFmtId="40" fontId="13" fillId="0" borderId="0" xfId="3" applyNumberFormat="1" applyFont="1" applyFill="1" applyBorder="1" applyAlignment="1">
      <alignment horizontal="right" vertical="center"/>
    </xf>
    <xf numFmtId="40" fontId="13" fillId="0" borderId="8" xfId="0" applyNumberFormat="1" applyFont="1" applyFill="1" applyBorder="1" applyAlignment="1">
      <alignment horizontal="right" vertical="center"/>
    </xf>
    <xf numFmtId="0" fontId="11" fillId="0" borderId="1" xfId="3" applyFont="1" applyFill="1" applyBorder="1" applyAlignment="1">
      <alignment horizontal="left"/>
    </xf>
    <xf numFmtId="0" fontId="3" fillId="0" borderId="0" xfId="3" applyFont="1" applyFill="1" applyAlignment="1">
      <alignment horizontal="center" vertical="center"/>
    </xf>
    <xf numFmtId="0" fontId="11" fillId="0" borderId="0" xfId="3" applyFont="1" applyFill="1" applyBorder="1" applyAlignment="1">
      <alignment horizontal="left" wrapText="1"/>
    </xf>
    <xf numFmtId="0" fontId="3" fillId="0" borderId="1" xfId="3" applyFont="1" applyFill="1" applyBorder="1" applyAlignment="1">
      <alignment horizontal="center" vertical="center" wrapText="1"/>
    </xf>
    <xf numFmtId="40" fontId="3" fillId="0" borderId="1" xfId="0" applyNumberFormat="1" applyFont="1" applyFill="1" applyBorder="1" applyAlignment="1">
      <alignment horizontal="right"/>
    </xf>
    <xf numFmtId="0" fontId="3" fillId="0" borderId="2" xfId="3" applyFont="1" applyFill="1" applyBorder="1" applyAlignment="1">
      <alignment horizontal="center" vertical="center" wrapText="1"/>
    </xf>
    <xf numFmtId="40" fontId="13" fillId="0" borderId="1" xfId="3" applyNumberFormat="1" applyFont="1" applyFill="1" applyBorder="1" applyAlignment="1">
      <alignment horizontal="right"/>
    </xf>
    <xf numFmtId="0" fontId="13" fillId="0" borderId="1" xfId="3" applyFont="1" applyFill="1" applyBorder="1" applyAlignment="1">
      <alignment horizontal="center" vertical="center"/>
    </xf>
    <xf numFmtId="40" fontId="13" fillId="0" borderId="1" xfId="4" applyNumberFormat="1" applyFont="1" applyFill="1" applyBorder="1" applyAlignment="1">
      <alignment horizontal="right" vertical="center"/>
    </xf>
    <xf numFmtId="9" fontId="11" fillId="0" borderId="1" xfId="1" applyFont="1" applyFill="1" applyBorder="1" applyAlignment="1">
      <alignment horizontal="right" vertical="center" wrapText="1" indent="1"/>
    </xf>
    <xf numFmtId="174" fontId="72" fillId="0" borderId="1" xfId="0" applyNumberFormat="1" applyFont="1" applyFill="1" applyBorder="1" applyAlignment="1">
      <alignment horizontal="right"/>
    </xf>
    <xf numFmtId="174" fontId="72" fillId="0" borderId="8" xfId="0" applyNumberFormat="1" applyFont="1" applyFill="1" applyBorder="1" applyAlignment="1">
      <alignment horizontal="right"/>
    </xf>
    <xf numFmtId="40" fontId="72" fillId="0" borderId="8" xfId="0" applyNumberFormat="1" applyFont="1" applyFill="1" applyBorder="1" applyAlignment="1">
      <alignment horizontal="right" vertical="center"/>
    </xf>
    <xf numFmtId="38" fontId="13" fillId="0" borderId="2" xfId="0" applyNumberFormat="1" applyFont="1" applyFill="1" applyBorder="1" applyAlignment="1">
      <alignment horizontal="center" vertical="center"/>
    </xf>
    <xf numFmtId="38" fontId="11" fillId="0" borderId="1" xfId="0" applyNumberFormat="1" applyFont="1" applyFill="1" applyBorder="1" applyAlignment="1">
      <alignment horizontal="center" vertical="center" wrapText="1"/>
    </xf>
    <xf numFmtId="40" fontId="13" fillId="0" borderId="1" xfId="0" applyNumberFormat="1" applyFont="1" applyFill="1" applyBorder="1" applyAlignment="1">
      <alignment horizontal="right" vertical="center"/>
    </xf>
    <xf numFmtId="170" fontId="13" fillId="0" borderId="2" xfId="0" applyNumberFormat="1" applyFont="1" applyFill="1" applyBorder="1" applyAlignment="1">
      <alignment horizontal="center" vertical="center"/>
    </xf>
    <xf numFmtId="40" fontId="11" fillId="0" borderId="1" xfId="0" applyNumberFormat="1" applyFont="1" applyFill="1" applyBorder="1" applyAlignment="1">
      <alignment horizontal="center" vertical="center" wrapText="1"/>
    </xf>
    <xf numFmtId="40" fontId="3" fillId="0" borderId="1" xfId="0" applyNumberFormat="1" applyFont="1" applyFill="1" applyBorder="1" applyAlignment="1">
      <alignment horizontal="center" vertical="center" wrapText="1"/>
    </xf>
    <xf numFmtId="40" fontId="72" fillId="0" borderId="1" xfId="3" applyNumberFormat="1" applyFont="1" applyFill="1" applyBorder="1" applyAlignment="1">
      <alignment horizontal="right"/>
    </xf>
    <xf numFmtId="174" fontId="72" fillId="0" borderId="8" xfId="0" applyNumberFormat="1" applyFont="1" applyFill="1" applyBorder="1" applyAlignment="1">
      <alignment horizontal="right" vertical="center"/>
    </xf>
    <xf numFmtId="40" fontId="72" fillId="0" borderId="1" xfId="4" applyNumberFormat="1" applyFont="1" applyFill="1" applyBorder="1" applyAlignment="1">
      <alignment horizontal="right" vertical="center"/>
    </xf>
    <xf numFmtId="40" fontId="13" fillId="0" borderId="1" xfId="4" applyNumberFormat="1" applyFont="1" applyFill="1" applyBorder="1" applyAlignment="1">
      <alignment horizontal="right"/>
    </xf>
    <xf numFmtId="38" fontId="34" fillId="0" borderId="1" xfId="0" applyNumberFormat="1" applyFont="1" applyFill="1" applyBorder="1" applyAlignment="1">
      <alignment horizontal="center"/>
    </xf>
    <xf numFmtId="38" fontId="24" fillId="0" borderId="1" xfId="0" applyNumberFormat="1" applyFont="1" applyFill="1" applyBorder="1" applyAlignment="1">
      <alignment horizontal="center" vertical="center" wrapText="1"/>
    </xf>
    <xf numFmtId="0" fontId="11" fillId="0" borderId="0" xfId="3" applyFont="1" applyFill="1" applyAlignment="1">
      <alignment horizontal="left" vertical="center" wrapText="1"/>
    </xf>
    <xf numFmtId="0" fontId="11" fillId="0" borderId="6" xfId="3" applyFont="1" applyFill="1" applyBorder="1" applyAlignment="1">
      <alignment horizontal="right" wrapText="1"/>
    </xf>
    <xf numFmtId="0" fontId="11" fillId="0" borderId="2" xfId="3" applyFont="1" applyFill="1" applyBorder="1" applyAlignment="1">
      <alignment horizontal="right" wrapText="1"/>
    </xf>
    <xf numFmtId="0" fontId="11" fillId="0" borderId="5" xfId="3" applyFont="1" applyFill="1" applyBorder="1" applyAlignment="1">
      <alignment horizontal="right" wrapText="1"/>
    </xf>
    <xf numFmtId="0" fontId="13" fillId="0" borderId="1" xfId="3" applyFont="1" applyFill="1" applyBorder="1" applyAlignment="1">
      <alignment horizontal="center"/>
    </xf>
    <xf numFmtId="0" fontId="3" fillId="0" borderId="1" xfId="3" applyFont="1" applyFill="1" applyBorder="1" applyAlignment="1">
      <alignment horizontal="left"/>
    </xf>
    <xf numFmtId="0" fontId="13" fillId="0" borderId="1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40" fontId="13" fillId="0" borderId="1" xfId="3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67" fontId="14" fillId="2" borderId="1" xfId="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7" fontId="11" fillId="2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7" fontId="14" fillId="2" borderId="7" xfId="2" applyFont="1" applyFill="1" applyBorder="1" applyAlignment="1">
      <alignment horizontal="center" vertical="center" wrapText="1"/>
    </xf>
    <xf numFmtId="167" fontId="14" fillId="2" borderId="8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left" wrapText="1"/>
    </xf>
    <xf numFmtId="0" fontId="24" fillId="5" borderId="1" xfId="0" applyFont="1" applyFill="1" applyBorder="1" applyAlignment="1">
      <alignment horizontal="left" wrapText="1"/>
    </xf>
    <xf numFmtId="0" fontId="35" fillId="0" borderId="6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31" fillId="0" borderId="1" xfId="0" applyFont="1" applyFill="1" applyBorder="1" applyAlignment="1">
      <alignment horizontal="left" wrapText="1"/>
    </xf>
    <xf numFmtId="0" fontId="26" fillId="5" borderId="1" xfId="0" applyFont="1" applyFill="1" applyBorder="1" applyAlignment="1">
      <alignment horizontal="left" wrapText="1"/>
    </xf>
    <xf numFmtId="0" fontId="22" fillId="0" borderId="1" xfId="0" applyFont="1" applyFill="1" applyBorder="1" applyAlignment="1">
      <alignment horizontal="left" wrapText="1"/>
    </xf>
    <xf numFmtId="0" fontId="24" fillId="0" borderId="1" xfId="0" applyFont="1" applyFill="1" applyBorder="1" applyAlignment="1">
      <alignment horizontal="left" wrapText="1"/>
    </xf>
    <xf numFmtId="0" fontId="26" fillId="0" borderId="1" xfId="0" applyFont="1" applyFill="1" applyBorder="1" applyAlignment="1">
      <alignment horizontal="left" wrapText="1"/>
    </xf>
    <xf numFmtId="0" fontId="29" fillId="0" borderId="1" xfId="0" applyFont="1" applyFill="1" applyBorder="1" applyAlignment="1">
      <alignment horizontal="left" wrapText="1"/>
    </xf>
    <xf numFmtId="0" fontId="22" fillId="4" borderId="1" xfId="0" applyFont="1" applyFill="1" applyBorder="1" applyAlignment="1">
      <alignment horizontal="left" wrapText="1"/>
    </xf>
    <xf numFmtId="0" fontId="34" fillId="0" borderId="6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0" fontId="24" fillId="0" borderId="6" xfId="0" applyFont="1" applyFill="1" applyBorder="1" applyAlignment="1">
      <alignment horizontal="left" wrapText="1"/>
    </xf>
    <xf numFmtId="0" fontId="24" fillId="0" borderId="2" xfId="0" applyFont="1" applyFill="1" applyBorder="1" applyAlignment="1">
      <alignment horizontal="left" wrapText="1"/>
    </xf>
    <xf numFmtId="0" fontId="24" fillId="0" borderId="5" xfId="0" applyFont="1" applyFill="1" applyBorder="1" applyAlignment="1">
      <alignment horizontal="left" wrapText="1"/>
    </xf>
    <xf numFmtId="0" fontId="26" fillId="0" borderId="6" xfId="0" applyFont="1" applyFill="1" applyBorder="1" applyAlignment="1">
      <alignment horizontal="left" wrapText="1"/>
    </xf>
    <xf numFmtId="0" fontId="26" fillId="0" borderId="2" xfId="0" applyFont="1" applyFill="1" applyBorder="1" applyAlignment="1">
      <alignment horizontal="left" wrapText="1"/>
    </xf>
    <xf numFmtId="0" fontId="26" fillId="0" borderId="5" xfId="0" applyFont="1" applyFill="1" applyBorder="1" applyAlignment="1">
      <alignment horizontal="left" wrapText="1"/>
    </xf>
    <xf numFmtId="0" fontId="28" fillId="0" borderId="6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29" fillId="0" borderId="6" xfId="0" applyFont="1" applyFill="1" applyBorder="1" applyAlignment="1">
      <alignment horizontal="left" wrapText="1"/>
    </xf>
    <xf numFmtId="0" fontId="29" fillId="0" borderId="2" xfId="0" applyFont="1" applyFill="1" applyBorder="1" applyAlignment="1">
      <alignment horizontal="left" wrapText="1"/>
    </xf>
    <xf numFmtId="0" fontId="29" fillId="0" borderId="5" xfId="0" applyFont="1" applyFill="1" applyBorder="1" applyAlignment="1">
      <alignment horizontal="left" wrapText="1"/>
    </xf>
    <xf numFmtId="0" fontId="22" fillId="0" borderId="6" xfId="0" applyFont="1" applyFill="1" applyBorder="1" applyAlignment="1">
      <alignment horizontal="left"/>
    </xf>
    <xf numFmtId="0" fontId="22" fillId="0" borderId="2" xfId="0" applyFont="1" applyFill="1" applyBorder="1" applyAlignment="1">
      <alignment horizontal="left"/>
    </xf>
    <xf numFmtId="0" fontId="22" fillId="0" borderId="5" xfId="0" applyFont="1" applyFill="1" applyBorder="1" applyAlignment="1">
      <alignment horizontal="left"/>
    </xf>
    <xf numFmtId="0" fontId="24" fillId="0" borderId="6" xfId="0" applyFont="1" applyFill="1" applyBorder="1" applyAlignment="1">
      <alignment horizontal="left"/>
    </xf>
    <xf numFmtId="0" fontId="24" fillId="0" borderId="2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26" fillId="0" borderId="6" xfId="0" applyFont="1" applyFill="1" applyBorder="1" applyAlignment="1">
      <alignment horizontal="left"/>
    </xf>
    <xf numFmtId="0" fontId="26" fillId="0" borderId="2" xfId="0" applyFont="1" applyFill="1" applyBorder="1" applyAlignment="1">
      <alignment horizontal="left"/>
    </xf>
    <xf numFmtId="0" fontId="26" fillId="0" borderId="5" xfId="0" applyFont="1" applyFill="1" applyBorder="1" applyAlignment="1">
      <alignment horizontal="left"/>
    </xf>
    <xf numFmtId="0" fontId="37" fillId="0" borderId="0" xfId="3" applyFont="1" applyAlignment="1">
      <alignment horizontal="left" wrapText="1"/>
    </xf>
    <xf numFmtId="0" fontId="38" fillId="0" borderId="6" xfId="3" applyFont="1" applyFill="1" applyBorder="1" applyAlignment="1">
      <alignment horizontal="left"/>
    </xf>
    <xf numFmtId="0" fontId="38" fillId="0" borderId="2" xfId="3" applyFont="1" applyFill="1" applyBorder="1" applyAlignment="1">
      <alignment horizontal="left"/>
    </xf>
    <xf numFmtId="0" fontId="38" fillId="0" borderId="5" xfId="3" applyFont="1" applyFill="1" applyBorder="1" applyAlignment="1">
      <alignment horizontal="left"/>
    </xf>
    <xf numFmtId="0" fontId="44" fillId="0" borderId="6" xfId="3" applyFont="1" applyFill="1" applyBorder="1" applyAlignment="1">
      <alignment horizontal="left" vertical="center" wrapText="1"/>
    </xf>
    <xf numFmtId="0" fontId="44" fillId="0" borderId="2" xfId="3" applyFont="1" applyFill="1" applyBorder="1" applyAlignment="1">
      <alignment horizontal="left" vertical="center" wrapText="1"/>
    </xf>
    <xf numFmtId="0" fontId="44" fillId="0" borderId="5" xfId="3" applyFont="1" applyFill="1" applyBorder="1" applyAlignment="1">
      <alignment horizontal="left" vertical="center" wrapText="1"/>
    </xf>
    <xf numFmtId="0" fontId="48" fillId="0" borderId="6" xfId="3" applyFont="1" applyFill="1" applyBorder="1" applyAlignment="1">
      <alignment horizontal="left" wrapText="1"/>
    </xf>
    <xf numFmtId="0" fontId="48" fillId="0" borderId="2" xfId="3" applyFont="1" applyFill="1" applyBorder="1" applyAlignment="1">
      <alignment horizontal="left" wrapText="1"/>
    </xf>
    <xf numFmtId="0" fontId="48" fillId="0" borderId="5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center" vertical="center"/>
    </xf>
    <xf numFmtId="0" fontId="57" fillId="0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 wrapText="1"/>
    </xf>
    <xf numFmtId="0" fontId="47" fillId="0" borderId="2" xfId="3" applyFont="1" applyFill="1" applyBorder="1" applyAlignment="1">
      <alignment horizontal="left" wrapText="1"/>
    </xf>
    <xf numFmtId="0" fontId="47" fillId="0" borderId="5" xfId="3" applyFont="1" applyFill="1" applyBorder="1" applyAlignment="1">
      <alignment horizontal="left" wrapText="1"/>
    </xf>
    <xf numFmtId="0" fontId="47" fillId="0" borderId="1" xfId="3" applyFont="1" applyFill="1" applyBorder="1" applyAlignment="1">
      <alignment horizontal="left" wrapText="1"/>
    </xf>
    <xf numFmtId="0" fontId="55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vertical="center" wrapText="1"/>
    </xf>
    <xf numFmtId="0" fontId="56" fillId="0" borderId="1" xfId="3" applyFont="1" applyFill="1" applyBorder="1" applyAlignment="1">
      <alignment horizontal="center" vertical="center" wrapText="1"/>
    </xf>
    <xf numFmtId="0" fontId="42" fillId="6" borderId="6" xfId="3" applyFont="1" applyFill="1" applyBorder="1" applyAlignment="1">
      <alignment horizontal="left" wrapText="1"/>
    </xf>
    <xf numFmtId="0" fontId="42" fillId="6" borderId="2" xfId="3" applyFont="1" applyFill="1" applyBorder="1" applyAlignment="1">
      <alignment horizontal="left" wrapText="1"/>
    </xf>
    <xf numFmtId="0" fontId="42" fillId="6" borderId="5" xfId="3" applyFont="1" applyFill="1" applyBorder="1" applyAlignment="1">
      <alignment horizontal="left" wrapText="1"/>
    </xf>
    <xf numFmtId="0" fontId="55" fillId="0" borderId="1" xfId="3" applyFont="1" applyFill="1" applyBorder="1" applyAlignment="1">
      <alignment horizontal="left" wrapText="1"/>
    </xf>
    <xf numFmtId="0" fontId="51" fillId="0" borderId="1" xfId="3" applyFont="1" applyFill="1" applyBorder="1" applyAlignment="1">
      <alignment horizontal="left" wrapText="1"/>
    </xf>
    <xf numFmtId="0" fontId="56" fillId="6" borderId="6" xfId="3" applyFont="1" applyFill="1" applyBorder="1" applyAlignment="1">
      <alignment horizontal="center" vertical="center" wrapText="1"/>
    </xf>
    <xf numFmtId="0" fontId="56" fillId="6" borderId="2" xfId="3" applyFont="1" applyFill="1" applyBorder="1" applyAlignment="1">
      <alignment horizontal="center" vertical="center" wrapText="1"/>
    </xf>
    <xf numFmtId="0" fontId="56" fillId="6" borderId="5" xfId="3" applyFont="1" applyFill="1" applyBorder="1" applyAlignment="1">
      <alignment horizontal="center" vertical="center" wrapText="1"/>
    </xf>
    <xf numFmtId="0" fontId="44" fillId="0" borderId="6" xfId="3" applyFont="1" applyFill="1" applyBorder="1" applyAlignment="1">
      <alignment horizontal="left" wrapText="1"/>
    </xf>
    <xf numFmtId="0" fontId="44" fillId="0" borderId="2" xfId="3" applyFont="1" applyFill="1" applyBorder="1" applyAlignment="1">
      <alignment horizontal="left" wrapText="1"/>
    </xf>
    <xf numFmtId="0" fontId="44" fillId="0" borderId="5" xfId="3" applyFont="1" applyFill="1" applyBorder="1" applyAlignment="1">
      <alignment horizontal="left" wrapText="1"/>
    </xf>
    <xf numFmtId="0" fontId="45" fillId="0" borderId="6" xfId="3" applyFont="1" applyFill="1" applyBorder="1" applyAlignment="1">
      <alignment horizontal="center" wrapText="1"/>
    </xf>
    <xf numFmtId="0" fontId="45" fillId="0" borderId="2" xfId="3" applyFont="1" applyFill="1" applyBorder="1" applyAlignment="1">
      <alignment horizontal="center" wrapText="1"/>
    </xf>
    <xf numFmtId="0" fontId="45" fillId="0" borderId="5" xfId="3" applyFont="1" applyFill="1" applyBorder="1" applyAlignment="1">
      <alignment horizontal="center" wrapText="1"/>
    </xf>
    <xf numFmtId="0" fontId="48" fillId="0" borderId="1" xfId="3" applyFont="1" applyFill="1" applyBorder="1" applyAlignment="1">
      <alignment horizontal="left" wrapText="1"/>
    </xf>
    <xf numFmtId="0" fontId="61" fillId="0" borderId="6" xfId="3" applyFont="1" applyBorder="1" applyAlignment="1">
      <alignment horizontal="center"/>
    </xf>
    <xf numFmtId="0" fontId="61" fillId="0" borderId="2" xfId="3" applyFont="1" applyBorder="1" applyAlignment="1">
      <alignment horizontal="center"/>
    </xf>
    <xf numFmtId="0" fontId="61" fillId="0" borderId="5" xfId="3" applyFont="1" applyBorder="1" applyAlignment="1">
      <alignment horizontal="center"/>
    </xf>
    <xf numFmtId="0" fontId="59" fillId="0" borderId="1" xfId="3" applyFont="1" applyFill="1" applyBorder="1" applyAlignment="1">
      <alignment horizontal="left" wrapText="1"/>
    </xf>
    <xf numFmtId="0" fontId="51" fillId="7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/>
    </xf>
    <xf numFmtId="0" fontId="47" fillId="0" borderId="2" xfId="3" applyFont="1" applyFill="1" applyBorder="1" applyAlignment="1">
      <alignment horizontal="left"/>
    </xf>
    <xf numFmtId="0" fontId="47" fillId="0" borderId="5" xfId="3" applyFont="1" applyFill="1" applyBorder="1" applyAlignment="1">
      <alignment horizontal="left"/>
    </xf>
    <xf numFmtId="0" fontId="48" fillId="7" borderId="1" xfId="3" applyFont="1" applyFill="1" applyBorder="1" applyAlignment="1">
      <alignment horizontal="left" wrapText="1"/>
    </xf>
    <xf numFmtId="0" fontId="58" fillId="0" borderId="6" xfId="3" applyFont="1" applyBorder="1" applyAlignment="1">
      <alignment horizontal="center"/>
    </xf>
    <xf numFmtId="0" fontId="58" fillId="0" borderId="2" xfId="3" applyFont="1" applyBorder="1" applyAlignment="1">
      <alignment horizontal="center"/>
    </xf>
    <xf numFmtId="0" fontId="58" fillId="0" borderId="5" xfId="3" applyFont="1" applyBorder="1" applyAlignment="1">
      <alignment horizontal="center"/>
    </xf>
    <xf numFmtId="0" fontId="38" fillId="0" borderId="6" xfId="3" applyFont="1" applyFill="1" applyBorder="1" applyAlignment="1">
      <alignment horizontal="left" wrapText="1"/>
    </xf>
    <xf numFmtId="0" fontId="38" fillId="0" borderId="2" xfId="3" applyFont="1" applyFill="1" applyBorder="1" applyAlignment="1">
      <alignment horizontal="left" wrapText="1"/>
    </xf>
    <xf numFmtId="0" fontId="38" fillId="0" borderId="5" xfId="3" applyFont="1" applyFill="1" applyBorder="1" applyAlignment="1">
      <alignment horizontal="left" wrapText="1"/>
    </xf>
    <xf numFmtId="0" fontId="60" fillId="0" borderId="6" xfId="3" applyFont="1" applyBorder="1" applyAlignment="1">
      <alignment horizontal="center"/>
    </xf>
    <xf numFmtId="0" fontId="60" fillId="0" borderId="2" xfId="3" applyFont="1" applyBorder="1" applyAlignment="1">
      <alignment horizontal="center"/>
    </xf>
    <xf numFmtId="0" fontId="60" fillId="0" borderId="5" xfId="3" applyFont="1" applyBorder="1" applyAlignment="1">
      <alignment horizontal="center"/>
    </xf>
    <xf numFmtId="0" fontId="38" fillId="0" borderId="1" xfId="3" applyFont="1" applyFill="1" applyBorder="1" applyAlignment="1">
      <alignment horizontal="left" wrapText="1"/>
    </xf>
    <xf numFmtId="0" fontId="38" fillId="0" borderId="6" xfId="3" applyFont="1" applyFill="1" applyBorder="1" applyAlignment="1">
      <alignment horizontal="left" vertical="center" wrapText="1"/>
    </xf>
    <xf numFmtId="0" fontId="38" fillId="0" borderId="2" xfId="3" applyFont="1" applyFill="1" applyBorder="1" applyAlignment="1">
      <alignment horizontal="left" vertical="center" wrapText="1"/>
    </xf>
    <xf numFmtId="0" fontId="38" fillId="0" borderId="5" xfId="3" applyFont="1" applyFill="1" applyBorder="1" applyAlignment="1">
      <alignment horizontal="left" vertical="center" wrapText="1"/>
    </xf>
    <xf numFmtId="0" fontId="38" fillId="0" borderId="1" xfId="3" applyFont="1" applyFill="1" applyBorder="1" applyAlignment="1">
      <alignment horizontal="left" vertical="center" wrapText="1"/>
    </xf>
    <xf numFmtId="0" fontId="62" fillId="0" borderId="1" xfId="3" applyFont="1" applyFill="1" applyBorder="1" applyAlignment="1">
      <alignment horizontal="lef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68" fillId="0" borderId="6" xfId="3" applyFont="1" applyFill="1" applyBorder="1" applyAlignment="1">
      <alignment horizontal="left" wrapText="1"/>
    </xf>
    <xf numFmtId="0" fontId="68" fillId="0" borderId="2" xfId="3" applyFont="1" applyFill="1" applyBorder="1" applyAlignment="1">
      <alignment horizontal="left" wrapText="1"/>
    </xf>
    <xf numFmtId="0" fontId="41" fillId="7" borderId="6" xfId="3" applyFont="1" applyFill="1" applyBorder="1" applyAlignment="1">
      <alignment horizontal="center" vertical="center"/>
    </xf>
    <xf numFmtId="0" fontId="41" fillId="7" borderId="2" xfId="3" applyFont="1" applyFill="1" applyBorder="1" applyAlignment="1">
      <alignment horizontal="center" vertical="center"/>
    </xf>
    <xf numFmtId="0" fontId="41" fillId="7" borderId="5" xfId="3" applyFont="1" applyFill="1" applyBorder="1" applyAlignment="1">
      <alignment horizontal="center" vertical="center"/>
    </xf>
    <xf numFmtId="0" fontId="11" fillId="0" borderId="0" xfId="3" applyFont="1" applyFill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38" fillId="0" borderId="0" xfId="3" applyFont="1" applyFill="1" applyAlignment="1">
      <alignment horizontal="left" vertical="center" wrapText="1"/>
    </xf>
    <xf numFmtId="0" fontId="41" fillId="7" borderId="9" xfId="3" applyFont="1" applyFill="1" applyBorder="1" applyAlignment="1">
      <alignment horizontal="center" vertical="center" wrapText="1"/>
    </xf>
    <xf numFmtId="0" fontId="38" fillId="7" borderId="10" xfId="3" applyFont="1" applyFill="1" applyBorder="1" applyAlignment="1">
      <alignment horizontal="center" vertical="center" wrapText="1"/>
    </xf>
    <xf numFmtId="0" fontId="38" fillId="7" borderId="3" xfId="3" applyFont="1" applyFill="1" applyBorder="1" applyAlignment="1">
      <alignment horizontal="center" vertical="center" wrapText="1"/>
    </xf>
    <xf numFmtId="0" fontId="38" fillId="7" borderId="11" xfId="3" applyFont="1" applyFill="1" applyBorder="1" applyAlignment="1">
      <alignment horizontal="center" vertical="center" wrapText="1"/>
    </xf>
    <xf numFmtId="0" fontId="38" fillId="7" borderId="12" xfId="3" applyFont="1" applyFill="1" applyBorder="1" applyAlignment="1">
      <alignment horizontal="center" vertical="center" wrapText="1"/>
    </xf>
    <xf numFmtId="0" fontId="38" fillId="7" borderId="4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vertical="center" wrapText="1"/>
    </xf>
    <xf numFmtId="0" fontId="65" fillId="0" borderId="1" xfId="3" applyFont="1" applyFill="1" applyBorder="1" applyAlignment="1">
      <alignment horizontal="left" wrapText="1"/>
    </xf>
    <xf numFmtId="0" fontId="41" fillId="0" borderId="1" xfId="3" applyFont="1" applyFill="1" applyBorder="1" applyAlignment="1">
      <alignment horizontal="left" wrapText="1"/>
    </xf>
    <xf numFmtId="0" fontId="55" fillId="0" borderId="6" xfId="3" applyFont="1" applyFill="1" applyBorder="1" applyAlignment="1">
      <alignment horizontal="left"/>
    </xf>
    <xf numFmtId="0" fontId="55" fillId="0" borderId="2" xfId="3" applyFont="1" applyFill="1" applyBorder="1" applyAlignment="1">
      <alignment horizontal="left"/>
    </xf>
    <xf numFmtId="0" fontId="55" fillId="0" borderId="5" xfId="3" applyFont="1" applyFill="1" applyBorder="1" applyAlignment="1">
      <alignment horizontal="left"/>
    </xf>
    <xf numFmtId="0" fontId="51" fillId="0" borderId="6" xfId="3" applyFont="1" applyFill="1" applyBorder="1" applyAlignment="1">
      <alignment horizontal="left" wrapText="1"/>
    </xf>
    <xf numFmtId="0" fontId="51" fillId="0" borderId="2" xfId="3" applyFont="1" applyFill="1" applyBorder="1" applyAlignment="1">
      <alignment horizontal="left" wrapText="1"/>
    </xf>
    <xf numFmtId="0" fontId="51" fillId="0" borderId="5" xfId="3" applyFont="1" applyFill="1" applyBorder="1" applyAlignment="1">
      <alignment horizontal="left" wrapText="1"/>
    </xf>
    <xf numFmtId="0" fontId="41" fillId="7" borderId="10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11" xfId="3" applyFont="1" applyFill="1" applyBorder="1" applyAlignment="1">
      <alignment horizontal="center" vertical="center" wrapText="1"/>
    </xf>
    <xf numFmtId="0" fontId="41" fillId="7" borderId="12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left" vertical="center" wrapText="1"/>
    </xf>
    <xf numFmtId="0" fontId="65" fillId="0" borderId="6" xfId="3" applyFont="1" applyFill="1" applyBorder="1" applyAlignment="1">
      <alignment horizontal="left" wrapText="1"/>
    </xf>
    <xf numFmtId="0" fontId="65" fillId="0" borderId="2" xfId="3" applyFont="1" applyFill="1" applyBorder="1" applyAlignment="1">
      <alignment horizontal="left" wrapText="1"/>
    </xf>
    <xf numFmtId="0" fontId="63" fillId="0" borderId="1" xfId="3" applyFont="1" applyFill="1" applyBorder="1" applyAlignment="1">
      <alignment horizontal="center" vertical="center" wrapText="1"/>
    </xf>
    <xf numFmtId="0" fontId="71" fillId="7" borderId="7" xfId="3" applyFont="1" applyFill="1" applyBorder="1" applyAlignment="1">
      <alignment horizontal="center" vertical="center" wrapText="1"/>
    </xf>
    <xf numFmtId="0" fontId="71" fillId="7" borderId="8" xfId="3" applyFont="1" applyFill="1" applyBorder="1" applyAlignment="1">
      <alignment horizontal="center" vertical="center" wrapText="1"/>
    </xf>
    <xf numFmtId="40" fontId="41" fillId="7" borderId="7" xfId="2" applyNumberFormat="1" applyFont="1" applyFill="1" applyBorder="1" applyAlignment="1">
      <alignment horizontal="center" vertical="center" wrapText="1"/>
    </xf>
    <xf numFmtId="40" fontId="41" fillId="7" borderId="8" xfId="2" applyNumberFormat="1" applyFont="1" applyFill="1" applyBorder="1" applyAlignment="1">
      <alignment horizontal="center" vertical="center" wrapText="1"/>
    </xf>
    <xf numFmtId="0" fontId="69" fillId="0" borderId="1" xfId="3" applyFont="1" applyFill="1" applyBorder="1" applyAlignment="1">
      <alignment horizontal="center" vertical="center" wrapText="1"/>
    </xf>
    <xf numFmtId="0" fontId="51" fillId="0" borderId="6" xfId="3" applyFont="1" applyFill="1" applyBorder="1" applyAlignment="1">
      <alignment horizontal="left"/>
    </xf>
    <xf numFmtId="0" fontId="51" fillId="0" borderId="2" xfId="3" applyFont="1" applyFill="1" applyBorder="1" applyAlignment="1">
      <alignment horizontal="left"/>
    </xf>
    <xf numFmtId="0" fontId="51" fillId="0" borderId="5" xfId="3" applyFont="1" applyFill="1" applyBorder="1" applyAlignment="1">
      <alignment horizontal="left"/>
    </xf>
    <xf numFmtId="0" fontId="48" fillId="0" borderId="6" xfId="3" applyFont="1" applyFill="1" applyBorder="1" applyAlignment="1">
      <alignment horizontal="left"/>
    </xf>
    <xf numFmtId="0" fontId="48" fillId="0" borderId="2" xfId="3" applyFont="1" applyFill="1" applyBorder="1" applyAlignment="1">
      <alignment horizontal="left"/>
    </xf>
    <xf numFmtId="0" fontId="48" fillId="0" borderId="5" xfId="3" applyFont="1" applyFill="1" applyBorder="1" applyAlignment="1">
      <alignment horizontal="left"/>
    </xf>
    <xf numFmtId="0" fontId="13" fillId="0" borderId="1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left"/>
    </xf>
    <xf numFmtId="0" fontId="3" fillId="0" borderId="2" xfId="3" applyFont="1" applyFill="1" applyBorder="1" applyAlignment="1">
      <alignment horizontal="left"/>
    </xf>
    <xf numFmtId="0" fontId="3" fillId="0" borderId="5" xfId="3" applyFont="1" applyFill="1" applyBorder="1" applyAlignment="1">
      <alignment horizontal="left"/>
    </xf>
    <xf numFmtId="0" fontId="11" fillId="0" borderId="1" xfId="3" applyFont="1" applyFill="1" applyBorder="1" applyAlignment="1">
      <alignment horizontal="left" wrapText="1"/>
    </xf>
    <xf numFmtId="0" fontId="13" fillId="0" borderId="1" xfId="3" applyFont="1" applyFill="1" applyBorder="1" applyAlignment="1">
      <alignment horizontal="center"/>
    </xf>
    <xf numFmtId="0" fontId="11" fillId="0" borderId="6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left" wrapText="1"/>
    </xf>
    <xf numFmtId="0" fontId="11" fillId="0" borderId="5" xfId="0" applyFont="1" applyFill="1" applyBorder="1" applyAlignment="1">
      <alignment horizontal="left" wrapText="1"/>
    </xf>
    <xf numFmtId="0" fontId="11" fillId="0" borderId="9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1" fillId="0" borderId="11" xfId="3" applyFont="1" applyFill="1" applyBorder="1" applyAlignment="1">
      <alignment horizontal="center" vertical="center" wrapText="1"/>
    </xf>
    <xf numFmtId="0" fontId="11" fillId="0" borderId="12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left" vertical="center" wrapText="1"/>
    </xf>
    <xf numFmtId="0" fontId="3" fillId="0" borderId="2" xfId="3" applyFont="1" applyFill="1" applyBorder="1" applyAlignment="1">
      <alignment horizontal="left" vertical="center" wrapText="1"/>
    </xf>
    <xf numFmtId="0" fontId="3" fillId="0" borderId="5" xfId="3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vertical="center" wrapText="1"/>
    </xf>
    <xf numFmtId="0" fontId="3" fillId="0" borderId="6" xfId="3" applyFont="1" applyFill="1" applyBorder="1" applyAlignment="1">
      <alignment horizontal="left" wrapText="1"/>
    </xf>
    <xf numFmtId="0" fontId="3" fillId="0" borderId="2" xfId="3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13" fillId="0" borderId="6" xfId="3" applyFont="1" applyFill="1" applyBorder="1" applyAlignment="1">
      <alignment horizontal="center"/>
    </xf>
    <xf numFmtId="0" fontId="13" fillId="0" borderId="2" xfId="3" applyFont="1" applyFill="1" applyBorder="1" applyAlignment="1">
      <alignment horizontal="center"/>
    </xf>
    <xf numFmtId="0" fontId="13" fillId="0" borderId="5" xfId="3" applyFont="1" applyFill="1" applyBorder="1" applyAlignment="1">
      <alignment horizontal="center"/>
    </xf>
    <xf numFmtId="0" fontId="3" fillId="0" borderId="5" xfId="3" applyFont="1" applyFill="1" applyBorder="1" applyAlignment="1">
      <alignment horizontal="left" wrapText="1"/>
    </xf>
    <xf numFmtId="0" fontId="11" fillId="0" borderId="6" xfId="3" applyFont="1" applyFill="1" applyBorder="1" applyAlignment="1">
      <alignment horizontal="left" vertical="top" wrapText="1"/>
    </xf>
    <xf numFmtId="0" fontId="11" fillId="0" borderId="2" xfId="3" applyFont="1" applyFill="1" applyBorder="1" applyAlignment="1">
      <alignment horizontal="left" vertical="top" wrapText="1"/>
    </xf>
    <xf numFmtId="0" fontId="11" fillId="0" borderId="5" xfId="3" applyFont="1" applyFill="1" applyBorder="1" applyAlignment="1">
      <alignment horizontal="left" vertical="top" wrapText="1"/>
    </xf>
    <xf numFmtId="0" fontId="11" fillId="0" borderId="1" xfId="3" applyFont="1" applyFill="1" applyBorder="1" applyAlignment="1">
      <alignment horizontal="left" vertical="center" wrapText="1"/>
    </xf>
    <xf numFmtId="0" fontId="11" fillId="0" borderId="0" xfId="3" applyFont="1" applyFill="1" applyAlignment="1">
      <alignment horizontal="left" vertical="center" wrapText="1"/>
    </xf>
    <xf numFmtId="0" fontId="3" fillId="0" borderId="0" xfId="3" applyFont="1" applyFill="1" applyAlignment="1">
      <alignment horizontal="left" vertical="center" wrapText="1"/>
    </xf>
    <xf numFmtId="0" fontId="3" fillId="0" borderId="10" xfId="3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11" xfId="3" applyFont="1" applyFill="1" applyBorder="1" applyAlignment="1">
      <alignment horizontal="center" vertical="center" wrapText="1"/>
    </xf>
    <xf numFmtId="0" fontId="3" fillId="0" borderId="12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left"/>
    </xf>
    <xf numFmtId="0" fontId="11" fillId="0" borderId="2" xfId="3" applyFont="1" applyFill="1" applyBorder="1" applyAlignment="1">
      <alignment horizontal="left"/>
    </xf>
    <xf numFmtId="0" fontId="11" fillId="0" borderId="5" xfId="3" applyFont="1" applyFill="1" applyBorder="1" applyAlignment="1">
      <alignment horizontal="left"/>
    </xf>
    <xf numFmtId="38" fontId="24" fillId="0" borderId="6" xfId="0" applyNumberFormat="1" applyFont="1" applyFill="1" applyBorder="1" applyAlignment="1">
      <alignment horizontal="right" wrapText="1"/>
    </xf>
    <xf numFmtId="38" fontId="24" fillId="0" borderId="2" xfId="0" applyNumberFormat="1" applyFont="1" applyFill="1" applyBorder="1" applyAlignment="1">
      <alignment horizontal="right" wrapText="1"/>
    </xf>
    <xf numFmtId="38" fontId="24" fillId="0" borderId="5" xfId="0" applyNumberFormat="1" applyFont="1" applyFill="1" applyBorder="1" applyAlignment="1">
      <alignment horizontal="right" wrapText="1"/>
    </xf>
    <xf numFmtId="0" fontId="13" fillId="0" borderId="6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left" wrapText="1"/>
    </xf>
    <xf numFmtId="0" fontId="5" fillId="0" borderId="1" xfId="3" applyFont="1" applyFill="1" applyBorder="1" applyAlignment="1">
      <alignment vertical="center" wrapText="1"/>
    </xf>
    <xf numFmtId="0" fontId="11" fillId="0" borderId="1" xfId="3" applyFont="1" applyFill="1" applyBorder="1" applyAlignment="1">
      <alignment horizontal="right" vertical="center" wrapText="1"/>
    </xf>
    <xf numFmtId="0" fontId="11" fillId="0" borderId="6" xfId="0" applyFont="1" applyFill="1" applyBorder="1" applyAlignment="1">
      <alignment horizontal="right" wrapText="1"/>
    </xf>
    <xf numFmtId="0" fontId="11" fillId="0" borderId="2" xfId="0" applyFont="1" applyFill="1" applyBorder="1" applyAlignment="1">
      <alignment horizontal="right" wrapText="1"/>
    </xf>
    <xf numFmtId="0" fontId="11" fillId="0" borderId="13" xfId="0" applyFont="1" applyFill="1" applyBorder="1" applyAlignment="1">
      <alignment horizontal="right" wrapText="1"/>
    </xf>
    <xf numFmtId="38" fontId="34" fillId="0" borderId="6" xfId="0" applyNumberFormat="1" applyFont="1" applyFill="1" applyBorder="1" applyAlignment="1">
      <alignment horizontal="center"/>
    </xf>
    <xf numFmtId="38" fontId="34" fillId="0" borderId="2" xfId="0" applyNumberFormat="1" applyFont="1" applyFill="1" applyBorder="1" applyAlignment="1">
      <alignment horizontal="center"/>
    </xf>
    <xf numFmtId="38" fontId="34" fillId="0" borderId="5" xfId="0" applyNumberFormat="1" applyFont="1" applyFill="1" applyBorder="1" applyAlignment="1">
      <alignment horizontal="center"/>
    </xf>
    <xf numFmtId="38" fontId="34" fillId="0" borderId="6" xfId="0" applyNumberFormat="1" applyFont="1" applyFill="1" applyBorder="1" applyAlignment="1">
      <alignment horizontal="right"/>
    </xf>
    <xf numFmtId="38" fontId="34" fillId="0" borderId="2" xfId="0" applyNumberFormat="1" applyFont="1" applyFill="1" applyBorder="1" applyAlignment="1">
      <alignment horizontal="right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left"/>
    </xf>
    <xf numFmtId="0" fontId="11" fillId="0" borderId="1" xfId="3" applyFont="1" applyFill="1" applyBorder="1" applyAlignment="1">
      <alignment horizontal="left" vertical="top" wrapText="1"/>
    </xf>
    <xf numFmtId="0" fontId="11" fillId="0" borderId="6" xfId="3" applyFont="1" applyFill="1" applyBorder="1" applyAlignment="1">
      <alignment horizontal="right" wrapText="1"/>
    </xf>
    <xf numFmtId="0" fontId="11" fillId="0" borderId="2" xfId="3" applyFont="1" applyFill="1" applyBorder="1" applyAlignment="1">
      <alignment horizontal="right" wrapText="1"/>
    </xf>
    <xf numFmtId="0" fontId="11" fillId="0" borderId="5" xfId="3" applyFont="1" applyFill="1" applyBorder="1" applyAlignment="1">
      <alignment horizontal="right" wrapText="1"/>
    </xf>
    <xf numFmtId="0" fontId="13" fillId="0" borderId="6" xfId="0" applyFont="1" applyFill="1" applyBorder="1" applyAlignment="1">
      <alignment horizontal="right" vertical="center" wrapText="1"/>
    </xf>
    <xf numFmtId="0" fontId="13" fillId="0" borderId="2" xfId="0" applyFont="1" applyFill="1" applyBorder="1" applyAlignment="1">
      <alignment horizontal="right" vertical="center" wrapText="1"/>
    </xf>
    <xf numFmtId="0" fontId="13" fillId="0" borderId="5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left"/>
    </xf>
    <xf numFmtId="40" fontId="13" fillId="0" borderId="7" xfId="3" applyNumberFormat="1" applyFont="1" applyFill="1" applyBorder="1" applyAlignment="1">
      <alignment horizontal="right" vertical="center"/>
    </xf>
    <xf numFmtId="40" fontId="13" fillId="0" borderId="8" xfId="3" applyNumberFormat="1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left" vertical="center" wrapText="1"/>
    </xf>
  </cellXfs>
  <cellStyles count="10">
    <cellStyle name="Денежный 2" xfId="9"/>
    <cellStyle name="Обычный" xfId="0" builtinId="0"/>
    <cellStyle name="Обычный 17" xfId="6"/>
    <cellStyle name="Обычный 2" xfId="3"/>
    <cellStyle name="Обычный 3" xfId="7"/>
    <cellStyle name="Обычный 4" xfId="8"/>
    <cellStyle name="Процентный" xfId="1" builtinId="5"/>
    <cellStyle name="Процентный 2" xfId="5"/>
    <cellStyle name="Финансовый" xfId="2" builtinId="3"/>
    <cellStyle name="Финансовый 2" xfId="4"/>
  </cellStyles>
  <dxfs count="0"/>
  <tableStyles count="0" defaultTableStyle="TableStyleMedium9" defaultPivotStyle="PivotStyleLight16"/>
  <colors>
    <mruColors>
      <color rgb="FF9933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81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9" customWidth="1"/>
  </cols>
  <sheetData>
    <row r="1" spans="1:5" ht="93.75" customHeight="1" x14ac:dyDescent="0.2">
      <c r="A1" s="306" t="s">
        <v>60</v>
      </c>
      <c r="B1" s="306"/>
      <c r="C1" s="306"/>
      <c r="D1" s="306"/>
      <c r="E1" s="306"/>
    </row>
    <row r="2" spans="1:5" ht="15" x14ac:dyDescent="0.2">
      <c r="A2" s="1"/>
      <c r="B2" s="1"/>
      <c r="C2" s="1"/>
      <c r="D2" s="1"/>
      <c r="E2" s="2"/>
    </row>
    <row r="3" spans="1:5" ht="24" hidden="1" customHeight="1" x14ac:dyDescent="0.2">
      <c r="A3" s="305" t="s">
        <v>0</v>
      </c>
      <c r="B3" s="305"/>
      <c r="C3" s="305"/>
      <c r="D3" s="305"/>
      <c r="E3" s="305"/>
    </row>
    <row r="4" spans="1:5" ht="15" hidden="1" customHeight="1" x14ac:dyDescent="0.2">
      <c r="A4" s="307" t="s">
        <v>1</v>
      </c>
      <c r="B4" s="307"/>
      <c r="C4" s="307"/>
      <c r="D4" s="4"/>
      <c r="E4" s="5"/>
    </row>
    <row r="5" spans="1:5" ht="12.75" customHeight="1" x14ac:dyDescent="0.2">
      <c r="A5" s="307" t="s">
        <v>2</v>
      </c>
      <c r="B5" s="307"/>
      <c r="C5" s="6">
        <f>C6+C7</f>
        <v>1</v>
      </c>
      <c r="D5" s="7"/>
      <c r="E5" s="8"/>
    </row>
    <row r="6" spans="1:5" x14ac:dyDescent="0.2">
      <c r="A6" s="305" t="s">
        <v>3</v>
      </c>
      <c r="B6" s="305"/>
      <c r="C6" s="9">
        <v>1</v>
      </c>
      <c r="D6" s="7"/>
      <c r="E6" s="8"/>
    </row>
    <row r="7" spans="1:5" x14ac:dyDescent="0.2">
      <c r="A7" s="305" t="s">
        <v>4</v>
      </c>
      <c r="B7" s="305"/>
      <c r="C7" s="9">
        <v>0</v>
      </c>
      <c r="D7" s="7"/>
      <c r="E7" s="8"/>
    </row>
    <row r="8" spans="1:5" x14ac:dyDescent="0.2">
      <c r="A8" s="3"/>
      <c r="B8" s="3"/>
      <c r="C8" s="10"/>
      <c r="D8" s="7"/>
      <c r="E8" s="8"/>
    </row>
    <row r="9" spans="1:5" x14ac:dyDescent="0.2">
      <c r="A9" s="308" t="s">
        <v>5</v>
      </c>
      <c r="B9" s="315"/>
      <c r="C9" s="316"/>
      <c r="D9" s="320" t="s">
        <v>6</v>
      </c>
      <c r="E9" s="322">
        <f>E14+E18</f>
        <v>104.03999999999999</v>
      </c>
    </row>
    <row r="10" spans="1:5" x14ac:dyDescent="0.2">
      <c r="A10" s="317"/>
      <c r="B10" s="318"/>
      <c r="C10" s="319"/>
      <c r="D10" s="321"/>
      <c r="E10" s="322"/>
    </row>
    <row r="11" spans="1:5" x14ac:dyDescent="0.2">
      <c r="A11" s="323" t="s">
        <v>7</v>
      </c>
      <c r="B11" s="323"/>
      <c r="C11" s="323"/>
      <c r="D11" s="323"/>
      <c r="E11" s="323"/>
    </row>
    <row r="12" spans="1:5" ht="22.5" customHeight="1" x14ac:dyDescent="0.2">
      <c r="A12" s="324" t="s">
        <v>8</v>
      </c>
      <c r="B12" s="324"/>
      <c r="C12" s="324"/>
      <c r="D12" s="11"/>
      <c r="E12" s="12">
        <f>C6*D24*12</f>
        <v>104.03999999999999</v>
      </c>
    </row>
    <row r="13" spans="1:5" ht="24.75" customHeight="1" x14ac:dyDescent="0.2">
      <c r="A13" s="325" t="s">
        <v>9</v>
      </c>
      <c r="B13" s="326"/>
      <c r="C13" s="326"/>
      <c r="D13" s="13"/>
      <c r="E13" s="12">
        <v>0</v>
      </c>
    </row>
    <row r="14" spans="1:5" ht="12.75" customHeight="1" x14ac:dyDescent="0.2">
      <c r="A14" s="327" t="s">
        <v>10</v>
      </c>
      <c r="B14" s="327"/>
      <c r="C14" s="327"/>
      <c r="D14" s="14"/>
      <c r="E14" s="15">
        <f>E12+E13</f>
        <v>104.03999999999999</v>
      </c>
    </row>
    <row r="15" spans="1:5" x14ac:dyDescent="0.2">
      <c r="A15" s="323" t="s">
        <v>11</v>
      </c>
      <c r="B15" s="323"/>
      <c r="C15" s="323"/>
      <c r="D15" s="323"/>
      <c r="E15" s="323"/>
    </row>
    <row r="16" spans="1:5" ht="25.5" customHeight="1" x14ac:dyDescent="0.2">
      <c r="A16" s="324" t="s">
        <v>12</v>
      </c>
      <c r="B16" s="324"/>
      <c r="C16" s="324"/>
      <c r="D16" s="11"/>
      <c r="E16" s="16">
        <f>C6*D43*12</f>
        <v>0</v>
      </c>
    </row>
    <row r="17" spans="1:5" ht="26.25" customHeight="1" x14ac:dyDescent="0.2">
      <c r="A17" s="325" t="s">
        <v>13</v>
      </c>
      <c r="B17" s="326"/>
      <c r="C17" s="326"/>
      <c r="D17" s="13"/>
      <c r="E17" s="16">
        <v>0</v>
      </c>
    </row>
    <row r="18" spans="1:5" ht="12.75" customHeight="1" x14ac:dyDescent="0.2">
      <c r="A18" s="327" t="s">
        <v>14</v>
      </c>
      <c r="B18" s="327"/>
      <c r="C18" s="327"/>
      <c r="D18" s="14"/>
      <c r="E18" s="17">
        <f>E16+E17</f>
        <v>0</v>
      </c>
    </row>
    <row r="20" spans="1:5" x14ac:dyDescent="0.2">
      <c r="A20" s="20"/>
      <c r="B20" s="20"/>
      <c r="C20" s="20"/>
      <c r="D20" s="21"/>
      <c r="E20" s="22"/>
    </row>
    <row r="21" spans="1:5" x14ac:dyDescent="0.2">
      <c r="A21" s="308" t="s">
        <v>15</v>
      </c>
      <c r="B21" s="309"/>
      <c r="C21" s="310"/>
      <c r="D21" s="23"/>
      <c r="E21" s="314">
        <f>E41+E46</f>
        <v>104.04</v>
      </c>
    </row>
    <row r="22" spans="1:5" x14ac:dyDescent="0.2">
      <c r="A22" s="311"/>
      <c r="B22" s="312"/>
      <c r="C22" s="313"/>
      <c r="D22" s="24"/>
      <c r="E22" s="314"/>
    </row>
    <row r="23" spans="1:5" x14ac:dyDescent="0.2">
      <c r="A23" s="329" t="s">
        <v>16</v>
      </c>
      <c r="B23" s="329"/>
      <c r="C23" s="329"/>
      <c r="D23" s="329"/>
      <c r="E23" s="329"/>
    </row>
    <row r="24" spans="1:5" ht="24.75" customHeight="1" x14ac:dyDescent="0.2">
      <c r="A24" s="330" t="s">
        <v>17</v>
      </c>
      <c r="B24" s="330"/>
      <c r="C24" s="330"/>
      <c r="D24" s="25">
        <f>D25+D26+D27+D28+D29+D30+D31+D34+D36+D38+D40</f>
        <v>8.67</v>
      </c>
      <c r="E24" s="25">
        <f>SUM(E25:E31)</f>
        <v>67.279200000000003</v>
      </c>
    </row>
    <row r="25" spans="1:5" s="27" customFormat="1" x14ac:dyDescent="0.2">
      <c r="A25" s="331" t="s">
        <v>18</v>
      </c>
      <c r="B25" s="332"/>
      <c r="C25" s="333"/>
      <c r="D25" s="26">
        <v>0.28000000000000003</v>
      </c>
      <c r="E25" s="16">
        <f t="shared" ref="E25:E31" si="0">$C$5*D25*12</f>
        <v>3.3600000000000003</v>
      </c>
    </row>
    <row r="26" spans="1:5" s="27" customFormat="1" x14ac:dyDescent="0.2">
      <c r="A26" s="331" t="s">
        <v>19</v>
      </c>
      <c r="B26" s="332"/>
      <c r="C26" s="333"/>
      <c r="D26" s="26">
        <v>0.73</v>
      </c>
      <c r="E26" s="16">
        <f t="shared" si="0"/>
        <v>8.76</v>
      </c>
    </row>
    <row r="27" spans="1:5" s="27" customFormat="1" x14ac:dyDescent="0.2">
      <c r="A27" s="331" t="s">
        <v>20</v>
      </c>
      <c r="B27" s="332"/>
      <c r="C27" s="333"/>
      <c r="D27" s="26">
        <v>0.1</v>
      </c>
      <c r="E27" s="16">
        <f>$C$6*D27*12</f>
        <v>1.2000000000000002</v>
      </c>
    </row>
    <row r="28" spans="1:5" s="27" customFormat="1" x14ac:dyDescent="0.2">
      <c r="A28" s="331" t="s">
        <v>21</v>
      </c>
      <c r="B28" s="332"/>
      <c r="C28" s="333"/>
      <c r="D28" s="26">
        <v>0.08</v>
      </c>
      <c r="E28" s="16">
        <f>$C$5*D28*12</f>
        <v>0.96</v>
      </c>
    </row>
    <row r="29" spans="1:5" s="27" customFormat="1" x14ac:dyDescent="0.2">
      <c r="A29" s="331" t="s">
        <v>22</v>
      </c>
      <c r="B29" s="332"/>
      <c r="C29" s="333"/>
      <c r="D29" s="28">
        <v>0.71</v>
      </c>
      <c r="E29" s="16">
        <f>$C$6*D29*12</f>
        <v>8.52</v>
      </c>
    </row>
    <row r="30" spans="1:5" s="27" customFormat="1" x14ac:dyDescent="0.2">
      <c r="A30" s="331" t="s">
        <v>23</v>
      </c>
      <c r="B30" s="332"/>
      <c r="C30" s="333"/>
      <c r="D30" s="26">
        <v>3.77</v>
      </c>
      <c r="E30" s="16">
        <f>$C$5*D30*12-E35-E37-E39</f>
        <v>40.639200000000002</v>
      </c>
    </row>
    <row r="31" spans="1:5" s="27" customFormat="1" x14ac:dyDescent="0.2">
      <c r="A31" s="331" t="s">
        <v>24</v>
      </c>
      <c r="B31" s="332"/>
      <c r="C31" s="333"/>
      <c r="D31" s="26">
        <v>0.32</v>
      </c>
      <c r="E31" s="16">
        <f t="shared" si="0"/>
        <v>3.84</v>
      </c>
    </row>
    <row r="32" spans="1:5" s="27" customFormat="1" ht="29.25" customHeight="1" x14ac:dyDescent="0.2">
      <c r="A32" s="330" t="s">
        <v>25</v>
      </c>
      <c r="B32" s="330"/>
      <c r="C32" s="330"/>
      <c r="D32" s="29"/>
      <c r="E32" s="25">
        <f>SUM(E33:E38)</f>
        <v>23.520000000000003</v>
      </c>
    </row>
    <row r="33" spans="1:5" ht="12.75" customHeight="1" x14ac:dyDescent="0.2">
      <c r="A33" s="331" t="s">
        <v>26</v>
      </c>
      <c r="B33" s="332"/>
      <c r="C33" s="333"/>
      <c r="D33" s="30">
        <v>0</v>
      </c>
      <c r="E33" s="16">
        <f>$C$5*D33*12</f>
        <v>0</v>
      </c>
    </row>
    <row r="34" spans="1:5" ht="24" customHeight="1" x14ac:dyDescent="0.2">
      <c r="A34" s="328" t="s">
        <v>27</v>
      </c>
      <c r="B34" s="328"/>
      <c r="C34" s="328"/>
      <c r="D34" s="31">
        <v>0.24</v>
      </c>
      <c r="E34" s="16">
        <f>$C$6*D34*12</f>
        <v>2.88</v>
      </c>
    </row>
    <row r="35" spans="1:5" ht="12.75" customHeight="1" x14ac:dyDescent="0.2">
      <c r="A35" s="331" t="s">
        <v>28</v>
      </c>
      <c r="B35" s="332"/>
      <c r="C35" s="333"/>
      <c r="D35" s="26">
        <v>0.13</v>
      </c>
      <c r="E35" s="16">
        <f>$C$5*D35*12</f>
        <v>1.56</v>
      </c>
    </row>
    <row r="36" spans="1:5" ht="23.25" customHeight="1" x14ac:dyDescent="0.2">
      <c r="A36" s="335" t="s">
        <v>29</v>
      </c>
      <c r="B36" s="335"/>
      <c r="C36" s="335"/>
      <c r="D36" s="16">
        <v>0.41</v>
      </c>
      <c r="E36" s="16">
        <f>$C$5*D36*12</f>
        <v>4.92</v>
      </c>
    </row>
    <row r="37" spans="1:5" ht="27.75" customHeight="1" x14ac:dyDescent="0.2">
      <c r="A37" s="335" t="s">
        <v>30</v>
      </c>
      <c r="B37" s="335"/>
      <c r="C37" s="335"/>
      <c r="D37" s="32">
        <v>0.08</v>
      </c>
      <c r="E37" s="16">
        <f>$C$6*D37*12</f>
        <v>0.96</v>
      </c>
    </row>
    <row r="38" spans="1:5" ht="24" customHeight="1" x14ac:dyDescent="0.2">
      <c r="A38" s="331" t="s">
        <v>31</v>
      </c>
      <c r="B38" s="332"/>
      <c r="C38" s="333"/>
      <c r="D38" s="28">
        <v>1.1000000000000001</v>
      </c>
      <c r="E38" s="16">
        <f>$C$6*D38*12</f>
        <v>13.200000000000001</v>
      </c>
    </row>
    <row r="39" spans="1:5" x14ac:dyDescent="0.2">
      <c r="A39" s="328" t="s">
        <v>32</v>
      </c>
      <c r="B39" s="328"/>
      <c r="C39" s="328"/>
      <c r="D39" s="33">
        <v>0.02</v>
      </c>
      <c r="E39" s="16">
        <f>(E12)*0.02</f>
        <v>2.0808</v>
      </c>
    </row>
    <row r="40" spans="1:5" x14ac:dyDescent="0.2">
      <c r="A40" s="328" t="s">
        <v>33</v>
      </c>
      <c r="B40" s="328"/>
      <c r="C40" s="328"/>
      <c r="D40" s="30">
        <v>0.93</v>
      </c>
      <c r="E40" s="16">
        <f>D40*12*C5</f>
        <v>11.16</v>
      </c>
    </row>
    <row r="41" spans="1:5" x14ac:dyDescent="0.2">
      <c r="A41" s="334" t="s">
        <v>34</v>
      </c>
      <c r="B41" s="334"/>
      <c r="C41" s="334"/>
      <c r="D41" s="34"/>
      <c r="E41" s="35">
        <f>E24+E32+E39+E40</f>
        <v>104.04</v>
      </c>
    </row>
    <row r="42" spans="1:5" x14ac:dyDescent="0.2">
      <c r="A42" s="329" t="s">
        <v>35</v>
      </c>
      <c r="B42" s="329"/>
      <c r="C42" s="329"/>
      <c r="D42" s="329"/>
      <c r="E42" s="329"/>
    </row>
    <row r="43" spans="1:5" ht="22.5" customHeight="1" x14ac:dyDescent="0.2">
      <c r="A43" s="335" t="s">
        <v>36</v>
      </c>
      <c r="B43" s="335"/>
      <c r="C43" s="335"/>
      <c r="D43" s="36">
        <v>0</v>
      </c>
      <c r="E43" s="16">
        <v>0</v>
      </c>
    </row>
    <row r="44" spans="1:5" x14ac:dyDescent="0.2">
      <c r="A44" s="328" t="s">
        <v>32</v>
      </c>
      <c r="B44" s="328"/>
      <c r="C44" s="328"/>
      <c r="D44" s="37"/>
      <c r="E44" s="16">
        <f>(E16)*0.02</f>
        <v>0</v>
      </c>
    </row>
    <row r="45" spans="1:5" x14ac:dyDescent="0.2">
      <c r="A45" s="328" t="s">
        <v>37</v>
      </c>
      <c r="B45" s="328"/>
      <c r="C45" s="328"/>
      <c r="D45" s="37"/>
      <c r="E45" s="16">
        <f>(E18)*0.12</f>
        <v>0</v>
      </c>
    </row>
    <row r="46" spans="1:5" x14ac:dyDescent="0.2">
      <c r="A46" s="334" t="s">
        <v>38</v>
      </c>
      <c r="B46" s="334"/>
      <c r="C46" s="334"/>
      <c r="D46" s="34"/>
      <c r="E46" s="25">
        <f>SUM(E43:E45)</f>
        <v>0</v>
      </c>
    </row>
    <row r="47" spans="1:5" x14ac:dyDescent="0.2">
      <c r="A47" s="38"/>
      <c r="B47" s="38"/>
      <c r="C47" s="38"/>
      <c r="D47" s="39"/>
      <c r="E47" s="40"/>
    </row>
    <row r="48" spans="1:5" x14ac:dyDescent="0.2">
      <c r="A48" s="20"/>
      <c r="B48" s="41"/>
      <c r="C48" s="20"/>
      <c r="D48" s="21"/>
      <c r="E48" s="42"/>
    </row>
    <row r="49" spans="1:6" x14ac:dyDescent="0.2">
      <c r="A49" s="20"/>
      <c r="B49" s="41"/>
      <c r="C49" s="20"/>
      <c r="D49" s="21"/>
      <c r="E49" s="42"/>
    </row>
    <row r="50" spans="1:6" x14ac:dyDescent="0.2">
      <c r="A50" s="20"/>
      <c r="B50" s="41"/>
      <c r="C50" s="20"/>
      <c r="D50" s="21"/>
      <c r="E50" s="42"/>
    </row>
    <row r="51" spans="1:6" ht="26.25" customHeight="1" x14ac:dyDescent="0.2">
      <c r="A51" s="336" t="s">
        <v>39</v>
      </c>
      <c r="B51" s="337"/>
      <c r="C51" s="338"/>
      <c r="D51" s="43"/>
      <c r="E51" s="44">
        <f>E9-E21</f>
        <v>0</v>
      </c>
    </row>
    <row r="52" spans="1:6" ht="12.75" customHeight="1" x14ac:dyDescent="0.2">
      <c r="A52" s="339" t="s">
        <v>40</v>
      </c>
      <c r="B52" s="340"/>
      <c r="C52" s="341"/>
      <c r="D52" s="45"/>
      <c r="E52" s="46">
        <f>E14-E41</f>
        <v>0</v>
      </c>
    </row>
    <row r="53" spans="1:6" ht="12.75" customHeight="1" x14ac:dyDescent="0.2">
      <c r="A53" s="339" t="s">
        <v>41</v>
      </c>
      <c r="B53" s="340"/>
      <c r="C53" s="341"/>
      <c r="D53" s="45"/>
      <c r="E53" s="47">
        <f>E18-E46</f>
        <v>0</v>
      </c>
    </row>
    <row r="54" spans="1:6" x14ac:dyDescent="0.2">
      <c r="A54" s="339" t="s">
        <v>42</v>
      </c>
      <c r="B54" s="340"/>
      <c r="C54" s="341"/>
      <c r="D54" s="45"/>
      <c r="E54" s="46">
        <v>0</v>
      </c>
    </row>
    <row r="55" spans="1:6" ht="14.25" customHeight="1" x14ac:dyDescent="0.2">
      <c r="A55" s="339" t="s">
        <v>43</v>
      </c>
      <c r="B55" s="340"/>
      <c r="C55" s="341"/>
      <c r="D55" s="45"/>
      <c r="E55" s="46">
        <f>E54+E53</f>
        <v>0</v>
      </c>
      <c r="F55" s="48"/>
    </row>
    <row r="56" spans="1:6" ht="14.25" customHeight="1" x14ac:dyDescent="0.2">
      <c r="A56" s="49"/>
      <c r="B56" s="49"/>
      <c r="C56" s="49"/>
      <c r="D56" s="50"/>
      <c r="E56" s="51"/>
    </row>
    <row r="57" spans="1:6" x14ac:dyDescent="0.2">
      <c r="A57" s="49"/>
      <c r="B57" s="49"/>
      <c r="C57" s="49"/>
      <c r="D57" s="50"/>
      <c r="E57" s="51"/>
    </row>
    <row r="58" spans="1:6" x14ac:dyDescent="0.2">
      <c r="A58" s="342" t="s">
        <v>44</v>
      </c>
      <c r="B58" s="343"/>
      <c r="C58" s="344"/>
      <c r="D58" s="52"/>
      <c r="E58" s="348">
        <f>E63+E67</f>
        <v>0</v>
      </c>
    </row>
    <row r="59" spans="1:6" x14ac:dyDescent="0.2">
      <c r="A59" s="345"/>
      <c r="B59" s="346"/>
      <c r="C59" s="347"/>
      <c r="D59" s="53"/>
      <c r="E59" s="349"/>
    </row>
    <row r="60" spans="1:6" x14ac:dyDescent="0.2">
      <c r="A60" s="329" t="s">
        <v>16</v>
      </c>
      <c r="B60" s="329"/>
      <c r="C60" s="329"/>
      <c r="D60" s="329"/>
      <c r="E60" s="329"/>
    </row>
    <row r="61" spans="1:6" ht="27.75" customHeight="1" x14ac:dyDescent="0.2">
      <c r="A61" s="350" t="s">
        <v>45</v>
      </c>
      <c r="B61" s="350"/>
      <c r="C61" s="350"/>
      <c r="D61" s="11"/>
      <c r="E61" s="12">
        <v>0</v>
      </c>
    </row>
    <row r="62" spans="1:6" ht="26.25" customHeight="1" x14ac:dyDescent="0.2">
      <c r="A62" s="325" t="s">
        <v>46</v>
      </c>
      <c r="B62" s="326"/>
      <c r="C62" s="326"/>
      <c r="D62" s="13"/>
      <c r="E62" s="12">
        <v>0</v>
      </c>
    </row>
    <row r="63" spans="1:6" ht="12.75" customHeight="1" x14ac:dyDescent="0.2">
      <c r="A63" s="327" t="s">
        <v>47</v>
      </c>
      <c r="B63" s="327"/>
      <c r="C63" s="327"/>
      <c r="D63" s="14"/>
      <c r="E63" s="15">
        <f>E61+E62</f>
        <v>0</v>
      </c>
    </row>
    <row r="64" spans="1:6" x14ac:dyDescent="0.2">
      <c r="A64" s="329" t="s">
        <v>35</v>
      </c>
      <c r="B64" s="329"/>
      <c r="C64" s="329"/>
      <c r="D64" s="329"/>
      <c r="E64" s="329"/>
    </row>
    <row r="65" spans="1:5" ht="30" customHeight="1" x14ac:dyDescent="0.2">
      <c r="A65" s="324" t="s">
        <v>48</v>
      </c>
      <c r="B65" s="324"/>
      <c r="C65" s="324"/>
      <c r="D65" s="11"/>
      <c r="E65" s="12">
        <v>0</v>
      </c>
    </row>
    <row r="66" spans="1:5" ht="24" customHeight="1" x14ac:dyDescent="0.2">
      <c r="A66" s="352" t="s">
        <v>49</v>
      </c>
      <c r="B66" s="352"/>
      <c r="C66" s="352"/>
      <c r="D66" s="54"/>
      <c r="E66" s="12">
        <v>0</v>
      </c>
    </row>
    <row r="67" spans="1:5" ht="12.75" customHeight="1" x14ac:dyDescent="0.2">
      <c r="A67" s="327" t="s">
        <v>50</v>
      </c>
      <c r="B67" s="327"/>
      <c r="C67" s="327"/>
      <c r="D67" s="14"/>
      <c r="E67" s="15">
        <f>E65+E66</f>
        <v>0</v>
      </c>
    </row>
    <row r="68" spans="1:5" x14ac:dyDescent="0.2">
      <c r="A68" s="334" t="s">
        <v>51</v>
      </c>
      <c r="B68" s="334"/>
      <c r="C68" s="334"/>
      <c r="D68" s="34"/>
      <c r="E68" s="25">
        <f>(E61+E62+E65+E66)/(E12+E13+E16+E17)*100</f>
        <v>0</v>
      </c>
    </row>
    <row r="69" spans="1:5" s="58" customFormat="1" x14ac:dyDescent="0.2">
      <c r="A69" s="55"/>
      <c r="B69" s="55"/>
      <c r="C69" s="55"/>
      <c r="D69" s="56"/>
      <c r="E69" s="57"/>
    </row>
    <row r="70" spans="1:5" s="58" customFormat="1" x14ac:dyDescent="0.2">
      <c r="A70" s="55"/>
      <c r="B70" s="55"/>
      <c r="C70" s="55"/>
      <c r="D70" s="56"/>
      <c r="E70" s="57"/>
    </row>
    <row r="71" spans="1:5" x14ac:dyDescent="0.2">
      <c r="A71" s="353" t="s">
        <v>52</v>
      </c>
      <c r="B71" s="353"/>
      <c r="C71" s="353"/>
      <c r="D71" s="59"/>
      <c r="E71" s="25">
        <f>(E12+E13+E16+E17)-(E61+E62+E65+E66)</f>
        <v>104.03999999999999</v>
      </c>
    </row>
    <row r="72" spans="1:5" x14ac:dyDescent="0.2">
      <c r="A72" s="328" t="s">
        <v>53</v>
      </c>
      <c r="B72" s="328"/>
      <c r="C72" s="328"/>
      <c r="D72" s="37"/>
      <c r="E72" s="30">
        <f>(E12+E13)-(E61+E62)</f>
        <v>104.03999999999999</v>
      </c>
    </row>
    <row r="73" spans="1:5" x14ac:dyDescent="0.2">
      <c r="A73" s="328" t="s">
        <v>54</v>
      </c>
      <c r="B73" s="328"/>
      <c r="C73" s="328"/>
      <c r="D73" s="37"/>
      <c r="E73" s="30">
        <f>(E16+E17)-(E65+E66)</f>
        <v>0</v>
      </c>
    </row>
    <row r="74" spans="1:5" x14ac:dyDescent="0.2">
      <c r="A74" s="351" t="s">
        <v>55</v>
      </c>
      <c r="B74" s="351"/>
      <c r="C74" s="351"/>
      <c r="D74" s="60"/>
      <c r="E74" s="16">
        <f>E13+E17-E62-E66</f>
        <v>0</v>
      </c>
    </row>
    <row r="75" spans="1:5" x14ac:dyDescent="0.2">
      <c r="A75" s="61"/>
      <c r="B75" s="61"/>
      <c r="C75" s="61"/>
      <c r="D75" s="62"/>
      <c r="E75" s="63"/>
    </row>
    <row r="76" spans="1:5" x14ac:dyDescent="0.2">
      <c r="A76" s="64"/>
      <c r="B76" s="64"/>
      <c r="C76" s="64"/>
      <c r="D76" s="65"/>
      <c r="E76" s="63"/>
    </row>
    <row r="77" spans="1:5" x14ac:dyDescent="0.2">
      <c r="A77" s="66" t="s">
        <v>56</v>
      </c>
      <c r="B77" s="66"/>
      <c r="C77" s="66"/>
      <c r="D77" s="67"/>
      <c r="E77" s="68" t="s">
        <v>57</v>
      </c>
    </row>
    <row r="78" spans="1:5" x14ac:dyDescent="0.2">
      <c r="A78" s="69"/>
      <c r="B78" s="69"/>
      <c r="C78" s="69"/>
      <c r="D78" s="70"/>
      <c r="E78" s="63"/>
    </row>
    <row r="79" spans="1:5" x14ac:dyDescent="0.2">
      <c r="B79" s="66"/>
      <c r="C79" s="66"/>
      <c r="D79" s="67"/>
      <c r="E79" s="71"/>
    </row>
    <row r="80" spans="1:5" x14ac:dyDescent="0.2">
      <c r="A80" s="66" t="s">
        <v>58</v>
      </c>
      <c r="E80" s="72" t="s">
        <v>59</v>
      </c>
    </row>
    <row r="81" spans="5:5" x14ac:dyDescent="0.2">
      <c r="E81" s="72"/>
    </row>
  </sheetData>
  <mergeCells count="63">
    <mergeCell ref="A65:C65"/>
    <mergeCell ref="A72:C72"/>
    <mergeCell ref="A73:C73"/>
    <mergeCell ref="A74:C74"/>
    <mergeCell ref="A66:C66"/>
    <mergeCell ref="A67:C67"/>
    <mergeCell ref="A68:C68"/>
    <mergeCell ref="A71:C71"/>
    <mergeCell ref="A64:E64"/>
    <mergeCell ref="A51:C51"/>
    <mergeCell ref="A52:C52"/>
    <mergeCell ref="A53:C53"/>
    <mergeCell ref="A54:C54"/>
    <mergeCell ref="A55:C55"/>
    <mergeCell ref="A58:C59"/>
    <mergeCell ref="E58:E59"/>
    <mergeCell ref="A60:E60"/>
    <mergeCell ref="A61:C61"/>
    <mergeCell ref="A62:C62"/>
    <mergeCell ref="A63:C63"/>
    <mergeCell ref="A46:C46"/>
    <mergeCell ref="A35:C35"/>
    <mergeCell ref="A36:C36"/>
    <mergeCell ref="A37:C37"/>
    <mergeCell ref="A38:C38"/>
    <mergeCell ref="A39:C39"/>
    <mergeCell ref="A40:C40"/>
    <mergeCell ref="A41:C41"/>
    <mergeCell ref="A42:E42"/>
    <mergeCell ref="A43:C43"/>
    <mergeCell ref="A44:C44"/>
    <mergeCell ref="A45:C45"/>
    <mergeCell ref="A34:C34"/>
    <mergeCell ref="A23:E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21:C22"/>
    <mergeCell ref="E21:E22"/>
    <mergeCell ref="A9:C10"/>
    <mergeCell ref="D9:D10"/>
    <mergeCell ref="E9:E10"/>
    <mergeCell ref="A11:E11"/>
    <mergeCell ref="A12:C12"/>
    <mergeCell ref="A13:C13"/>
    <mergeCell ref="A14:C14"/>
    <mergeCell ref="A15:E15"/>
    <mergeCell ref="A16:C16"/>
    <mergeCell ref="A17:C17"/>
    <mergeCell ref="A18:C18"/>
    <mergeCell ref="A7:B7"/>
    <mergeCell ref="A1:E1"/>
    <mergeCell ref="A3:E3"/>
    <mergeCell ref="A4:C4"/>
    <mergeCell ref="A5:B5"/>
    <mergeCell ref="A6:B6"/>
  </mergeCells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14" customWidth="1"/>
  </cols>
  <sheetData>
    <row r="1" spans="1:5" ht="80.25" customHeight="1" x14ac:dyDescent="0.2">
      <c r="A1" s="306" t="s">
        <v>79</v>
      </c>
      <c r="B1" s="306"/>
      <c r="C1" s="306"/>
      <c r="D1" s="306"/>
      <c r="E1" s="306"/>
    </row>
    <row r="2" spans="1:5" ht="15" x14ac:dyDescent="0.2">
      <c r="A2" s="1"/>
      <c r="B2" s="1"/>
      <c r="C2" s="1"/>
      <c r="D2" s="1"/>
      <c r="E2" s="81"/>
    </row>
    <row r="3" spans="1:5" s="85" customFormat="1" x14ac:dyDescent="0.2">
      <c r="A3" s="383" t="s">
        <v>80</v>
      </c>
      <c r="B3" s="384"/>
      <c r="C3" s="385"/>
      <c r="D3" s="83"/>
      <c r="E3" s="84">
        <v>0</v>
      </c>
    </row>
    <row r="4" spans="1:5" s="88" customFormat="1" ht="12.75" customHeight="1" x14ac:dyDescent="0.2">
      <c r="A4" s="386" t="s">
        <v>71</v>
      </c>
      <c r="B4" s="387"/>
      <c r="C4" s="388"/>
      <c r="D4" s="86"/>
      <c r="E4" s="87">
        <v>0</v>
      </c>
    </row>
    <row r="5" spans="1:5" s="91" customFormat="1" ht="12.75" customHeight="1" x14ac:dyDescent="0.2">
      <c r="A5" s="389" t="s">
        <v>70</v>
      </c>
      <c r="B5" s="390"/>
      <c r="C5" s="391"/>
      <c r="D5" s="89"/>
      <c r="E5" s="90">
        <v>0</v>
      </c>
    </row>
    <row r="6" spans="1:5" s="85" customFormat="1" ht="12.75" customHeight="1" x14ac:dyDescent="0.2">
      <c r="A6" s="383" t="s">
        <v>81</v>
      </c>
      <c r="B6" s="384"/>
      <c r="C6" s="385"/>
      <c r="D6" s="83"/>
      <c r="E6" s="84">
        <v>0</v>
      </c>
    </row>
    <row r="7" spans="1:5" ht="12.75" customHeight="1" x14ac:dyDescent="0.2">
      <c r="A7" s="371" t="s">
        <v>73</v>
      </c>
      <c r="B7" s="372"/>
      <c r="C7" s="373"/>
      <c r="D7" s="73"/>
      <c r="E7" s="87">
        <v>0</v>
      </c>
    </row>
    <row r="8" spans="1:5" s="91" customFormat="1" ht="12.75" customHeight="1" x14ac:dyDescent="0.2">
      <c r="A8" s="374" t="s">
        <v>72</v>
      </c>
      <c r="B8" s="375"/>
      <c r="C8" s="376"/>
      <c r="D8" s="89"/>
      <c r="E8" s="90">
        <v>0</v>
      </c>
    </row>
    <row r="9" spans="1:5" s="85" customFormat="1" ht="14.25" customHeight="1" x14ac:dyDescent="0.2">
      <c r="A9" s="377" t="s">
        <v>82</v>
      </c>
      <c r="B9" s="378"/>
      <c r="C9" s="378"/>
      <c r="D9" s="378"/>
      <c r="E9" s="379"/>
    </row>
    <row r="10" spans="1:5" s="85" customFormat="1" ht="12.75" customHeight="1" x14ac:dyDescent="0.2">
      <c r="A10" s="380" t="s">
        <v>83</v>
      </c>
      <c r="B10" s="381"/>
      <c r="C10" s="382"/>
      <c r="D10" s="92"/>
      <c r="E10" s="93">
        <f>1350*12</f>
        <v>16200</v>
      </c>
    </row>
    <row r="11" spans="1:5" s="85" customFormat="1" ht="12.75" customHeight="1" x14ac:dyDescent="0.2">
      <c r="A11" s="380" t="s">
        <v>84</v>
      </c>
      <c r="B11" s="381"/>
      <c r="C11" s="382"/>
      <c r="D11" s="92"/>
      <c r="E11" s="93">
        <f>50*12</f>
        <v>600</v>
      </c>
    </row>
    <row r="12" spans="1:5" s="85" customFormat="1" ht="12.75" customHeight="1" x14ac:dyDescent="0.2">
      <c r="A12" s="366" t="s">
        <v>37</v>
      </c>
      <c r="B12" s="366"/>
      <c r="C12" s="366"/>
      <c r="D12" s="94"/>
      <c r="E12" s="95">
        <f>E3*0.12</f>
        <v>0</v>
      </c>
    </row>
    <row r="13" spans="1:5" s="85" customFormat="1" ht="12.75" customHeight="1" x14ac:dyDescent="0.2">
      <c r="A13" s="366" t="s">
        <v>85</v>
      </c>
      <c r="B13" s="366"/>
      <c r="C13" s="366"/>
      <c r="D13" s="94"/>
      <c r="E13" s="95">
        <f>E3*0.02</f>
        <v>0</v>
      </c>
    </row>
    <row r="14" spans="1:5" s="85" customFormat="1" ht="12.75" customHeight="1" x14ac:dyDescent="0.2">
      <c r="A14" s="367" t="s">
        <v>86</v>
      </c>
      <c r="B14" s="367"/>
      <c r="C14" s="367"/>
      <c r="D14" s="96"/>
      <c r="E14" s="97">
        <f>SUM(E10:E13)</f>
        <v>16800</v>
      </c>
    </row>
    <row r="15" spans="1:5" s="88" customFormat="1" x14ac:dyDescent="0.2">
      <c r="A15" s="368" t="s">
        <v>77</v>
      </c>
      <c r="B15" s="369"/>
      <c r="C15" s="369"/>
      <c r="D15" s="369"/>
      <c r="E15" s="370"/>
    </row>
    <row r="16" spans="1:5" s="88" customFormat="1" x14ac:dyDescent="0.2">
      <c r="A16" s="354" t="s">
        <v>37</v>
      </c>
      <c r="B16" s="354"/>
      <c r="C16" s="354"/>
      <c r="D16" s="98"/>
      <c r="E16" s="99">
        <f>E7*0.12</f>
        <v>0</v>
      </c>
    </row>
    <row r="17" spans="1:5" s="88" customFormat="1" x14ac:dyDescent="0.2">
      <c r="A17" s="354" t="s">
        <v>75</v>
      </c>
      <c r="B17" s="354"/>
      <c r="C17" s="354"/>
      <c r="D17" s="98"/>
      <c r="E17" s="99">
        <f>E7-E7/1.18</f>
        <v>0</v>
      </c>
    </row>
    <row r="18" spans="1:5" s="88" customFormat="1" x14ac:dyDescent="0.2">
      <c r="A18" s="355" t="s">
        <v>78</v>
      </c>
      <c r="B18" s="355"/>
      <c r="C18" s="355"/>
      <c r="D18" s="100"/>
      <c r="E18" s="101">
        <f>E16+E17</f>
        <v>0</v>
      </c>
    </row>
    <row r="19" spans="1:5" s="91" customFormat="1" x14ac:dyDescent="0.2">
      <c r="A19" s="356" t="s">
        <v>74</v>
      </c>
      <c r="B19" s="357"/>
      <c r="C19" s="357"/>
      <c r="D19" s="357"/>
      <c r="E19" s="358"/>
    </row>
    <row r="20" spans="1:5" s="91" customFormat="1" x14ac:dyDescent="0.2">
      <c r="A20" s="361" t="s">
        <v>37</v>
      </c>
      <c r="B20" s="361"/>
      <c r="C20" s="361"/>
      <c r="D20" s="102"/>
      <c r="E20" s="103">
        <f>E8*0.2</f>
        <v>0</v>
      </c>
    </row>
    <row r="21" spans="1:5" s="91" customFormat="1" x14ac:dyDescent="0.2">
      <c r="A21" s="361" t="s">
        <v>75</v>
      </c>
      <c r="B21" s="361"/>
      <c r="C21" s="361"/>
      <c r="D21" s="102"/>
      <c r="E21" s="103">
        <f>E8-E8/1.18</f>
        <v>0</v>
      </c>
    </row>
    <row r="22" spans="1:5" s="91" customFormat="1" x14ac:dyDescent="0.2">
      <c r="A22" s="362" t="s">
        <v>76</v>
      </c>
      <c r="B22" s="362"/>
      <c r="C22" s="362"/>
      <c r="D22" s="104"/>
      <c r="E22" s="105">
        <f>E20+E21</f>
        <v>0</v>
      </c>
    </row>
    <row r="23" spans="1:5" s="106" customFormat="1" x14ac:dyDescent="0.2">
      <c r="A23" s="363" t="s">
        <v>87</v>
      </c>
      <c r="B23" s="363"/>
      <c r="C23" s="363"/>
      <c r="D23" s="83"/>
      <c r="E23" s="84">
        <f>E3-E14</f>
        <v>-16800</v>
      </c>
    </row>
    <row r="24" spans="1:5" s="108" customFormat="1" x14ac:dyDescent="0.2">
      <c r="A24" s="364" t="s">
        <v>88</v>
      </c>
      <c r="B24" s="364"/>
      <c r="C24" s="364"/>
      <c r="D24" s="107"/>
      <c r="E24" s="87">
        <f>E7-E18</f>
        <v>0</v>
      </c>
    </row>
    <row r="25" spans="1:5" s="110" customFormat="1" x14ac:dyDescent="0.2">
      <c r="A25" s="365" t="s">
        <v>89</v>
      </c>
      <c r="B25" s="365"/>
      <c r="C25" s="365"/>
      <c r="D25" s="109"/>
      <c r="E25" s="90">
        <f>E8-E22</f>
        <v>0</v>
      </c>
    </row>
    <row r="26" spans="1:5" x14ac:dyDescent="0.2">
      <c r="D26"/>
      <c r="E26" s="111"/>
    </row>
    <row r="27" spans="1:5" x14ac:dyDescent="0.2">
      <c r="D27"/>
      <c r="E27" s="111"/>
    </row>
    <row r="28" spans="1:5" x14ac:dyDescent="0.2">
      <c r="A28" s="77" t="s">
        <v>56</v>
      </c>
      <c r="B28" s="77"/>
      <c r="C28" s="77"/>
      <c r="D28" s="78"/>
      <c r="E28" s="79" t="s">
        <v>57</v>
      </c>
    </row>
    <row r="29" spans="1:5" x14ac:dyDescent="0.2">
      <c r="A29" s="69"/>
      <c r="B29" s="69"/>
      <c r="C29" s="69"/>
      <c r="D29" s="70"/>
      <c r="E29" s="112"/>
    </row>
    <row r="30" spans="1:5" x14ac:dyDescent="0.2">
      <c r="B30" s="77"/>
      <c r="C30" s="77"/>
      <c r="D30" s="78"/>
      <c r="E30" s="80"/>
    </row>
    <row r="31" spans="1:5" x14ac:dyDescent="0.2">
      <c r="A31" s="77" t="s">
        <v>58</v>
      </c>
      <c r="E31" s="113" t="s">
        <v>59</v>
      </c>
    </row>
    <row r="32" spans="1:5" x14ac:dyDescent="0.2">
      <c r="E32" s="113"/>
    </row>
    <row r="33" spans="1:9" x14ac:dyDescent="0.2">
      <c r="D33"/>
      <c r="E33" s="111"/>
    </row>
    <row r="34" spans="1:9" x14ac:dyDescent="0.2">
      <c r="B34" s="76" t="s">
        <v>61</v>
      </c>
      <c r="C34" s="76"/>
      <c r="D34"/>
      <c r="E34" s="111"/>
    </row>
    <row r="35" spans="1:9" x14ac:dyDescent="0.2">
      <c r="A35" t="s">
        <v>62</v>
      </c>
      <c r="D35"/>
      <c r="E35" s="111"/>
    </row>
    <row r="36" spans="1:9" x14ac:dyDescent="0.2">
      <c r="A36" s="74" t="s">
        <v>90</v>
      </c>
      <c r="D36"/>
      <c r="E36" s="111"/>
    </row>
    <row r="37" spans="1:9" x14ac:dyDescent="0.2">
      <c r="A37" t="s">
        <v>63</v>
      </c>
      <c r="D37"/>
      <c r="E37" s="111"/>
    </row>
    <row r="38" spans="1:9" x14ac:dyDescent="0.2">
      <c r="A38" t="s">
        <v>64</v>
      </c>
      <c r="D38"/>
      <c r="E38" s="111"/>
    </row>
    <row r="39" spans="1:9" ht="14.25" customHeight="1" x14ac:dyDescent="0.2">
      <c r="A39" s="49"/>
      <c r="B39" s="49"/>
      <c r="C39" s="49"/>
      <c r="D39" s="50"/>
      <c r="E39" s="82"/>
    </row>
    <row r="40" spans="1:9" x14ac:dyDescent="0.2">
      <c r="A40" s="359" t="s">
        <v>67</v>
      </c>
      <c r="B40" s="360"/>
      <c r="C40" s="360"/>
      <c r="D40" s="360"/>
      <c r="E40" s="360"/>
      <c r="F40" s="360"/>
      <c r="G40" s="360"/>
      <c r="H40" s="360"/>
      <c r="I40" s="360"/>
    </row>
    <row r="41" spans="1:9" x14ac:dyDescent="0.2">
      <c r="A41" t="s">
        <v>68</v>
      </c>
      <c r="D41"/>
      <c r="E41" s="111"/>
    </row>
    <row r="42" spans="1:9" x14ac:dyDescent="0.2">
      <c r="A42" t="s">
        <v>65</v>
      </c>
      <c r="D42"/>
      <c r="E42" s="111"/>
    </row>
    <row r="43" spans="1:9" x14ac:dyDescent="0.2">
      <c r="A43" t="s">
        <v>66</v>
      </c>
      <c r="D43"/>
      <c r="E43" s="111"/>
    </row>
    <row r="44" spans="1:9" x14ac:dyDescent="0.2">
      <c r="A44" s="75" t="s">
        <v>69</v>
      </c>
      <c r="B44" s="75"/>
      <c r="C44" s="75"/>
      <c r="D44" s="75"/>
      <c r="E44" s="111"/>
    </row>
    <row r="45" spans="1:9" x14ac:dyDescent="0.2">
      <c r="A45" t="s">
        <v>91</v>
      </c>
      <c r="D45"/>
      <c r="E45" s="111"/>
    </row>
    <row r="46" spans="1:9" x14ac:dyDescent="0.2">
      <c r="A46" t="s">
        <v>92</v>
      </c>
      <c r="D46"/>
      <c r="E46" s="111"/>
    </row>
    <row r="47" spans="1:9" ht="14.25" customHeight="1" x14ac:dyDescent="0.2">
      <c r="A47" s="49"/>
      <c r="B47" s="49"/>
      <c r="C47" s="49"/>
      <c r="D47" s="50"/>
      <c r="E47" s="82"/>
    </row>
    <row r="48" spans="1:9" x14ac:dyDescent="0.2">
      <c r="A48" s="49"/>
      <c r="B48" s="49"/>
      <c r="C48" s="49"/>
      <c r="D48" s="50"/>
      <c r="E48" s="82"/>
    </row>
  </sheetData>
  <mergeCells count="25">
    <mergeCell ref="A1:E1"/>
    <mergeCell ref="A3:C3"/>
    <mergeCell ref="A4:C4"/>
    <mergeCell ref="A5:C5"/>
    <mergeCell ref="A6:C6"/>
    <mergeCell ref="A7:C7"/>
    <mergeCell ref="A8:C8"/>
    <mergeCell ref="A9:E9"/>
    <mergeCell ref="A10:C10"/>
    <mergeCell ref="A11:C11"/>
    <mergeCell ref="A12:C12"/>
    <mergeCell ref="A13:C13"/>
    <mergeCell ref="A14:C14"/>
    <mergeCell ref="A15:E15"/>
    <mergeCell ref="A16:C16"/>
    <mergeCell ref="A17:C17"/>
    <mergeCell ref="A18:C18"/>
    <mergeCell ref="A19:E19"/>
    <mergeCell ref="A40:I40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57" t="s">
        <v>147</v>
      </c>
      <c r="B1" s="457"/>
      <c r="C1" s="457"/>
      <c r="D1" s="457"/>
      <c r="E1" s="457"/>
      <c r="F1" s="457"/>
      <c r="G1" s="457"/>
    </row>
    <row r="2" spans="1:7" x14ac:dyDescent="0.2">
      <c r="A2" s="458" t="s">
        <v>2</v>
      </c>
      <c r="B2" s="458"/>
      <c r="C2" s="228">
        <f>C3+C4</f>
        <v>0</v>
      </c>
      <c r="D2" s="223"/>
      <c r="E2" s="223"/>
      <c r="F2" s="223"/>
    </row>
    <row r="3" spans="1:7" x14ac:dyDescent="0.2">
      <c r="A3" s="459" t="s">
        <v>3</v>
      </c>
      <c r="B3" s="459"/>
      <c r="C3" s="227">
        <v>0</v>
      </c>
      <c r="D3" s="223"/>
      <c r="E3" s="223"/>
      <c r="F3" s="223"/>
      <c r="G3" s="222"/>
    </row>
    <row r="4" spans="1:7" x14ac:dyDescent="0.2">
      <c r="A4" s="459" t="s">
        <v>4</v>
      </c>
      <c r="B4" s="459"/>
      <c r="C4" s="227">
        <v>0</v>
      </c>
      <c r="D4" s="223"/>
      <c r="E4" s="223"/>
      <c r="F4" s="223"/>
      <c r="G4" s="222"/>
    </row>
    <row r="5" spans="1:7" x14ac:dyDescent="0.2">
      <c r="A5" s="226"/>
      <c r="B5" s="225"/>
      <c r="C5" s="224"/>
      <c r="D5" s="223"/>
      <c r="E5" s="223"/>
      <c r="F5" s="223"/>
      <c r="G5" s="222"/>
    </row>
    <row r="6" spans="1:7" x14ac:dyDescent="0.2">
      <c r="A6" s="460" t="s">
        <v>5</v>
      </c>
      <c r="B6" s="461"/>
      <c r="C6" s="462"/>
      <c r="D6" s="466" t="s">
        <v>6</v>
      </c>
      <c r="E6" s="221"/>
      <c r="F6" s="486" t="s">
        <v>146</v>
      </c>
      <c r="G6" s="451">
        <f>G11+G16+G17+G18+G19</f>
        <v>258654</v>
      </c>
    </row>
    <row r="7" spans="1:7" x14ac:dyDescent="0.2">
      <c r="A7" s="463"/>
      <c r="B7" s="464"/>
      <c r="C7" s="465"/>
      <c r="D7" s="467"/>
      <c r="E7" s="220"/>
      <c r="F7" s="487"/>
      <c r="G7" s="451"/>
    </row>
    <row r="8" spans="1:7" x14ac:dyDescent="0.2">
      <c r="A8" s="490" t="s">
        <v>145</v>
      </c>
      <c r="B8" s="490"/>
      <c r="C8" s="490"/>
      <c r="D8" s="490"/>
      <c r="E8" s="490"/>
      <c r="F8" s="490"/>
      <c r="G8" s="490"/>
    </row>
    <row r="9" spans="1:7" s="210" customFormat="1" ht="38.25" customHeight="1" x14ac:dyDescent="0.2">
      <c r="A9" s="468" t="s">
        <v>93</v>
      </c>
      <c r="B9" s="468"/>
      <c r="C9" s="468"/>
      <c r="D9" s="212"/>
      <c r="E9" s="212"/>
      <c r="F9" s="212"/>
      <c r="G9" s="211">
        <v>258654</v>
      </c>
    </row>
    <row r="10" spans="1:7" s="207" customFormat="1" ht="27" customHeight="1" x14ac:dyDescent="0.2">
      <c r="A10" s="483" t="s">
        <v>9</v>
      </c>
      <c r="B10" s="484"/>
      <c r="C10" s="484"/>
      <c r="D10" s="219"/>
      <c r="E10" s="219"/>
      <c r="F10" s="219"/>
      <c r="G10" s="208">
        <v>0</v>
      </c>
    </row>
    <row r="11" spans="1:7" ht="12.75" customHeight="1" x14ac:dyDescent="0.2">
      <c r="A11" s="470" t="s">
        <v>10</v>
      </c>
      <c r="B11" s="470"/>
      <c r="C11" s="470"/>
      <c r="D11" s="138"/>
      <c r="E11" s="138"/>
      <c r="F11" s="138"/>
      <c r="G11" s="137">
        <f>G9+G10</f>
        <v>258654</v>
      </c>
    </row>
    <row r="12" spans="1:7" x14ac:dyDescent="0.2">
      <c r="A12" s="485" t="s">
        <v>35</v>
      </c>
      <c r="B12" s="485"/>
      <c r="C12" s="485"/>
      <c r="D12" s="485"/>
      <c r="E12" s="485"/>
      <c r="F12" s="485"/>
      <c r="G12" s="485"/>
    </row>
    <row r="13" spans="1:7" s="210" customFormat="1" ht="25.5" customHeight="1" x14ac:dyDescent="0.2">
      <c r="A13" s="468" t="s">
        <v>12</v>
      </c>
      <c r="B13" s="468"/>
      <c r="C13" s="468"/>
      <c r="D13" s="212"/>
      <c r="E13" s="212"/>
      <c r="F13" s="212"/>
      <c r="G13" s="211">
        <v>0</v>
      </c>
    </row>
    <row r="14" spans="1:7" s="207" customFormat="1" ht="27" customHeight="1" x14ac:dyDescent="0.2">
      <c r="A14" s="483" t="s">
        <v>13</v>
      </c>
      <c r="B14" s="484"/>
      <c r="C14" s="484"/>
      <c r="D14" s="219"/>
      <c r="E14" s="219"/>
      <c r="F14" s="219"/>
      <c r="G14" s="208">
        <v>0</v>
      </c>
    </row>
    <row r="15" spans="1:7" s="207" customFormat="1" x14ac:dyDescent="0.2">
      <c r="A15" s="452" t="s">
        <v>144</v>
      </c>
      <c r="B15" s="453"/>
      <c r="C15" s="453"/>
      <c r="D15" s="219"/>
      <c r="E15" s="219"/>
      <c r="F15" s="219"/>
      <c r="G15" s="218">
        <v>0</v>
      </c>
    </row>
    <row r="16" spans="1:7" ht="12.75" customHeight="1" x14ac:dyDescent="0.2">
      <c r="A16" s="470" t="s">
        <v>14</v>
      </c>
      <c r="B16" s="470"/>
      <c r="C16" s="470"/>
      <c r="D16" s="138"/>
      <c r="E16" s="138"/>
      <c r="F16" s="138"/>
      <c r="G16" s="137">
        <f>G13+G14+G15</f>
        <v>0</v>
      </c>
    </row>
    <row r="17" spans="1:7" s="169" customFormat="1" x14ac:dyDescent="0.2">
      <c r="A17" s="471" t="s">
        <v>80</v>
      </c>
      <c r="B17" s="472"/>
      <c r="C17" s="473"/>
      <c r="D17" s="152"/>
      <c r="E17" s="152"/>
      <c r="F17" s="152"/>
      <c r="G17" s="151">
        <v>0</v>
      </c>
    </row>
    <row r="18" spans="1:7" s="164" customFormat="1" ht="12.75" customHeight="1" x14ac:dyDescent="0.2">
      <c r="A18" s="491" t="s">
        <v>71</v>
      </c>
      <c r="B18" s="492"/>
      <c r="C18" s="493"/>
      <c r="D18" s="217"/>
      <c r="E18" s="217"/>
      <c r="F18" s="217"/>
      <c r="G18" s="147">
        <v>0</v>
      </c>
    </row>
    <row r="19" spans="1:7" s="159" customFormat="1" ht="12.75" customHeight="1" x14ac:dyDescent="0.2">
      <c r="A19" s="494" t="s">
        <v>70</v>
      </c>
      <c r="B19" s="495"/>
      <c r="C19" s="496"/>
      <c r="D19" s="206"/>
      <c r="E19" s="206"/>
      <c r="F19" s="206"/>
      <c r="G19" s="144">
        <v>0</v>
      </c>
    </row>
    <row r="20" spans="1:7" s="203" customFormat="1" ht="23.25" customHeight="1" x14ac:dyDescent="0.2">
      <c r="A20" s="454" t="s">
        <v>143</v>
      </c>
      <c r="B20" s="455"/>
      <c r="C20" s="456"/>
      <c r="D20" s="216"/>
      <c r="E20" s="216"/>
      <c r="F20" s="216"/>
      <c r="G20" s="215">
        <f>SUM(G21:G25)</f>
        <v>0</v>
      </c>
    </row>
    <row r="21" spans="1:7" s="159" customFormat="1" ht="12.75" customHeight="1" x14ac:dyDescent="0.2">
      <c r="A21" s="393" t="s">
        <v>102</v>
      </c>
      <c r="B21" s="394"/>
      <c r="C21" s="395"/>
      <c r="D21" s="202"/>
      <c r="E21" s="202"/>
      <c r="F21" s="202"/>
      <c r="G21" s="201"/>
    </row>
    <row r="22" spans="1:7" s="159" customFormat="1" ht="12.75" customHeight="1" x14ac:dyDescent="0.2">
      <c r="A22" s="393" t="s">
        <v>103</v>
      </c>
      <c r="B22" s="394"/>
      <c r="C22" s="395"/>
      <c r="D22" s="202"/>
      <c r="E22" s="202"/>
      <c r="F22" s="202"/>
      <c r="G22" s="201"/>
    </row>
    <row r="23" spans="1:7" s="159" customFormat="1" ht="12.75" customHeight="1" x14ac:dyDescent="0.2">
      <c r="A23" s="393" t="s">
        <v>104</v>
      </c>
      <c r="B23" s="394"/>
      <c r="C23" s="395"/>
      <c r="D23" s="202"/>
      <c r="E23" s="202"/>
      <c r="F23" s="202"/>
      <c r="G23" s="201"/>
    </row>
    <row r="24" spans="1:7" s="159" customFormat="1" ht="12.75" customHeight="1" x14ac:dyDescent="0.2">
      <c r="A24" s="393" t="s">
        <v>105</v>
      </c>
      <c r="B24" s="394"/>
      <c r="C24" s="395"/>
      <c r="D24" s="202"/>
      <c r="E24" s="202"/>
      <c r="F24" s="202"/>
      <c r="G24" s="201"/>
    </row>
    <row r="25" spans="1:7" s="159" customFormat="1" ht="12.75" customHeight="1" x14ac:dyDescent="0.2">
      <c r="A25" s="393" t="s">
        <v>106</v>
      </c>
      <c r="B25" s="394"/>
      <c r="C25" s="395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60" t="s">
        <v>44</v>
      </c>
      <c r="B27" s="477"/>
      <c r="C27" s="478"/>
      <c r="D27" s="194"/>
      <c r="E27" s="194"/>
      <c r="F27" s="194"/>
      <c r="G27" s="488">
        <f>G32+G36+G37+G38+G39</f>
        <v>0</v>
      </c>
    </row>
    <row r="28" spans="1:7" x14ac:dyDescent="0.2">
      <c r="A28" s="479"/>
      <c r="B28" s="480"/>
      <c r="C28" s="481"/>
      <c r="D28" s="193"/>
      <c r="E28" s="193"/>
      <c r="F28" s="193"/>
      <c r="G28" s="489"/>
    </row>
    <row r="29" spans="1:7" x14ac:dyDescent="0.2">
      <c r="A29" s="411" t="s">
        <v>16</v>
      </c>
      <c r="B29" s="411"/>
      <c r="C29" s="411"/>
      <c r="D29" s="411"/>
      <c r="E29" s="411"/>
      <c r="F29" s="411"/>
      <c r="G29" s="411"/>
    </row>
    <row r="30" spans="1:7" s="210" customFormat="1" ht="20.25" customHeight="1" x14ac:dyDescent="0.2">
      <c r="A30" s="482" t="s">
        <v>45</v>
      </c>
      <c r="B30" s="482"/>
      <c r="C30" s="482"/>
      <c r="D30" s="212"/>
      <c r="E30" s="212"/>
      <c r="F30" s="212"/>
      <c r="G30" s="211">
        <v>0</v>
      </c>
    </row>
    <row r="31" spans="1:7" ht="24.75" customHeight="1" x14ac:dyDescent="0.2">
      <c r="A31" s="483" t="s">
        <v>46</v>
      </c>
      <c r="B31" s="484"/>
      <c r="C31" s="484"/>
      <c r="D31" s="213"/>
      <c r="E31" s="213"/>
      <c r="F31" s="213"/>
      <c r="G31" s="180">
        <f>G10</f>
        <v>0</v>
      </c>
    </row>
    <row r="32" spans="1:7" ht="12.75" customHeight="1" x14ac:dyDescent="0.2">
      <c r="A32" s="470" t="s">
        <v>47</v>
      </c>
      <c r="B32" s="470"/>
      <c r="C32" s="470"/>
      <c r="D32" s="138"/>
      <c r="E32" s="138"/>
      <c r="F32" s="138"/>
      <c r="G32" s="137">
        <f>G30+G31</f>
        <v>0</v>
      </c>
    </row>
    <row r="33" spans="1:7" x14ac:dyDescent="0.2">
      <c r="A33" s="411" t="s">
        <v>35</v>
      </c>
      <c r="B33" s="411"/>
      <c r="C33" s="411"/>
      <c r="D33" s="411"/>
      <c r="E33" s="411"/>
      <c r="F33" s="411"/>
      <c r="G33" s="411"/>
    </row>
    <row r="34" spans="1:7" s="210" customFormat="1" ht="23.25" customHeight="1" x14ac:dyDescent="0.2">
      <c r="A34" s="468" t="s">
        <v>48</v>
      </c>
      <c r="B34" s="468"/>
      <c r="C34" s="468"/>
      <c r="D34" s="212"/>
      <c r="E34" s="212"/>
      <c r="F34" s="212"/>
      <c r="G34" s="211">
        <v>0</v>
      </c>
    </row>
    <row r="35" spans="1:7" s="207" customFormat="1" x14ac:dyDescent="0.2">
      <c r="A35" s="469" t="s">
        <v>49</v>
      </c>
      <c r="B35" s="469"/>
      <c r="C35" s="469"/>
      <c r="D35" s="209"/>
      <c r="E35" s="209"/>
      <c r="F35" s="209"/>
      <c r="G35" s="208">
        <f>G14</f>
        <v>0</v>
      </c>
    </row>
    <row r="36" spans="1:7" ht="12.75" customHeight="1" x14ac:dyDescent="0.2">
      <c r="A36" s="470" t="s">
        <v>50</v>
      </c>
      <c r="B36" s="470"/>
      <c r="C36" s="470"/>
      <c r="D36" s="138"/>
      <c r="E36" s="138"/>
      <c r="F36" s="138"/>
      <c r="G36" s="137">
        <f>G34+G35</f>
        <v>0</v>
      </c>
    </row>
    <row r="37" spans="1:7" s="169" customFormat="1" ht="12.75" customHeight="1" x14ac:dyDescent="0.2">
      <c r="A37" s="471" t="s">
        <v>81</v>
      </c>
      <c r="B37" s="472"/>
      <c r="C37" s="473"/>
      <c r="D37" s="152"/>
      <c r="E37" s="152"/>
      <c r="F37" s="152"/>
      <c r="G37" s="151">
        <v>0</v>
      </c>
    </row>
    <row r="38" spans="1:7" ht="12.75" customHeight="1" x14ac:dyDescent="0.2">
      <c r="A38" s="474" t="s">
        <v>73</v>
      </c>
      <c r="B38" s="475"/>
      <c r="C38" s="476"/>
      <c r="D38" s="138"/>
      <c r="E38" s="138"/>
      <c r="F38" s="138"/>
      <c r="G38" s="147">
        <v>0</v>
      </c>
    </row>
    <row r="39" spans="1:7" s="159" customFormat="1" ht="12.75" customHeight="1" x14ac:dyDescent="0.2">
      <c r="A39" s="399" t="s">
        <v>72</v>
      </c>
      <c r="B39" s="400"/>
      <c r="C39" s="401"/>
      <c r="D39" s="206"/>
      <c r="E39" s="206"/>
      <c r="F39" s="206"/>
      <c r="G39" s="144">
        <v>0</v>
      </c>
    </row>
    <row r="40" spans="1:7" s="203" customFormat="1" ht="24.75" customHeight="1" x14ac:dyDescent="0.2">
      <c r="A40" s="402" t="s">
        <v>142</v>
      </c>
      <c r="B40" s="402"/>
      <c r="C40" s="402"/>
      <c r="D40" s="205"/>
      <c r="E40" s="205"/>
      <c r="F40" s="205"/>
      <c r="G40" s="204">
        <f>SUM(G41:G45)</f>
        <v>0</v>
      </c>
    </row>
    <row r="41" spans="1:7" s="159" customFormat="1" ht="12.75" customHeight="1" x14ac:dyDescent="0.2">
      <c r="A41" s="393" t="s">
        <v>114</v>
      </c>
      <c r="B41" s="394"/>
      <c r="C41" s="395"/>
      <c r="D41" s="202"/>
      <c r="E41" s="202"/>
      <c r="F41" s="202"/>
      <c r="G41" s="201"/>
    </row>
    <row r="42" spans="1:7" s="159" customFormat="1" ht="12.75" customHeight="1" x14ac:dyDescent="0.2">
      <c r="A42" s="393" t="s">
        <v>115</v>
      </c>
      <c r="B42" s="394"/>
      <c r="C42" s="395"/>
      <c r="D42" s="202"/>
      <c r="E42" s="202"/>
      <c r="F42" s="202"/>
      <c r="G42" s="201"/>
    </row>
    <row r="43" spans="1:7" s="159" customFormat="1" ht="12.75" customHeight="1" x14ac:dyDescent="0.2">
      <c r="A43" s="393" t="s">
        <v>116</v>
      </c>
      <c r="B43" s="394"/>
      <c r="C43" s="395"/>
      <c r="D43" s="202"/>
      <c r="E43" s="202"/>
      <c r="F43" s="202"/>
      <c r="G43" s="201"/>
    </row>
    <row r="44" spans="1:7" s="159" customFormat="1" ht="12.75" customHeight="1" x14ac:dyDescent="0.2">
      <c r="A44" s="393" t="s">
        <v>117</v>
      </c>
      <c r="B44" s="394"/>
      <c r="C44" s="395"/>
      <c r="D44" s="202"/>
      <c r="E44" s="202"/>
      <c r="F44" s="202"/>
      <c r="G44" s="201"/>
    </row>
    <row r="45" spans="1:7" s="159" customFormat="1" ht="12.75" customHeight="1" x14ac:dyDescent="0.2">
      <c r="A45" s="393" t="s">
        <v>119</v>
      </c>
      <c r="B45" s="394"/>
      <c r="C45" s="395"/>
      <c r="D45" s="202"/>
      <c r="E45" s="202"/>
      <c r="F45" s="202"/>
      <c r="G45" s="201"/>
    </row>
    <row r="46" spans="1:7" x14ac:dyDescent="0.2">
      <c r="A46" s="409" t="s">
        <v>51</v>
      </c>
      <c r="B46" s="409"/>
      <c r="C46" s="409"/>
      <c r="D46" s="179"/>
      <c r="E46" s="179"/>
      <c r="F46" s="179"/>
      <c r="G46" s="200">
        <f>(G27+G40)/(G6+G20)</f>
        <v>0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60" t="s">
        <v>15</v>
      </c>
      <c r="B48" s="477"/>
      <c r="C48" s="478"/>
      <c r="D48" s="194"/>
      <c r="E48" s="194"/>
      <c r="F48" s="194"/>
      <c r="G48" s="451">
        <f>G69+G74+G81+G85+G89</f>
        <v>36211.56</v>
      </c>
    </row>
    <row r="49" spans="1:9" s="158" customFormat="1" x14ac:dyDescent="0.2">
      <c r="A49" s="479"/>
      <c r="B49" s="480"/>
      <c r="C49" s="481"/>
      <c r="D49" s="193"/>
      <c r="E49" s="193"/>
      <c r="F49" s="193"/>
      <c r="G49" s="451"/>
    </row>
    <row r="50" spans="1:9" s="158" customFormat="1" x14ac:dyDescent="0.2">
      <c r="A50" s="411" t="s">
        <v>16</v>
      </c>
      <c r="B50" s="411"/>
      <c r="C50" s="411"/>
      <c r="D50" s="411"/>
      <c r="E50" s="411"/>
      <c r="F50" s="411"/>
      <c r="G50" s="411"/>
    </row>
    <row r="51" spans="1:9" s="158" customFormat="1" ht="24.75" customHeight="1" x14ac:dyDescent="0.2">
      <c r="A51" s="410" t="s">
        <v>17</v>
      </c>
      <c r="B51" s="410"/>
      <c r="C51" s="410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178"/>
      <c r="I51" s="191"/>
    </row>
    <row r="52" spans="1:9" s="184" customFormat="1" x14ac:dyDescent="0.2">
      <c r="A52" s="439" t="s">
        <v>18</v>
      </c>
      <c r="B52" s="440"/>
      <c r="C52" s="441"/>
      <c r="D52" s="187">
        <v>0.28999999999999998</v>
      </c>
      <c r="E52" s="187">
        <f t="shared" ref="E52:E58" si="0">D52*1.15</f>
        <v>0.33349999999999996</v>
      </c>
      <c r="F52" s="187"/>
      <c r="G52" s="180">
        <f>F52*C2*12</f>
        <v>0</v>
      </c>
    </row>
    <row r="53" spans="1:9" s="184" customFormat="1" x14ac:dyDescent="0.2">
      <c r="A53" s="439" t="s">
        <v>19</v>
      </c>
      <c r="B53" s="440"/>
      <c r="C53" s="441"/>
      <c r="D53" s="187">
        <v>0.78</v>
      </c>
      <c r="E53" s="187">
        <f t="shared" si="0"/>
        <v>0.89699999999999991</v>
      </c>
      <c r="F53" s="187"/>
      <c r="G53" s="180">
        <f>F53*C2*12</f>
        <v>0</v>
      </c>
    </row>
    <row r="54" spans="1:9" s="184" customFormat="1" x14ac:dyDescent="0.2">
      <c r="A54" s="439" t="s">
        <v>20</v>
      </c>
      <c r="B54" s="440"/>
      <c r="C54" s="441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39" t="s">
        <v>21</v>
      </c>
      <c r="B55" s="440"/>
      <c r="C55" s="441"/>
      <c r="D55" s="187">
        <v>0.08</v>
      </c>
      <c r="E55" s="187">
        <f t="shared" si="0"/>
        <v>9.1999999999999998E-2</v>
      </c>
      <c r="F55" s="187"/>
      <c r="G55" s="180">
        <f>F55*C2*12</f>
        <v>0</v>
      </c>
    </row>
    <row r="56" spans="1:9" s="184" customFormat="1" x14ac:dyDescent="0.2">
      <c r="A56" s="439" t="s">
        <v>22</v>
      </c>
      <c r="B56" s="440"/>
      <c r="C56" s="441"/>
      <c r="D56" s="187">
        <v>1.1399999999999999</v>
      </c>
      <c r="E56" s="187">
        <f t="shared" si="0"/>
        <v>1.3109999999999997</v>
      </c>
      <c r="F56" s="187"/>
      <c r="G56" s="180">
        <f>F56*C3*12</f>
        <v>0</v>
      </c>
    </row>
    <row r="57" spans="1:9" s="184" customFormat="1" x14ac:dyDescent="0.2">
      <c r="A57" s="439" t="s">
        <v>94</v>
      </c>
      <c r="B57" s="440"/>
      <c r="C57" s="441"/>
      <c r="D57" s="187">
        <v>2.91</v>
      </c>
      <c r="E57" s="187">
        <f t="shared" si="0"/>
        <v>3.3464999999999998</v>
      </c>
      <c r="F57" s="187"/>
      <c r="G57" s="180">
        <f>F57*C2*12</f>
        <v>0</v>
      </c>
      <c r="I57" s="190">
        <f>(I92-G92)*-1</f>
        <v>222442.44</v>
      </c>
    </row>
    <row r="58" spans="1:9" s="184" customFormat="1" x14ac:dyDescent="0.2">
      <c r="A58" s="439" t="s">
        <v>141</v>
      </c>
      <c r="B58" s="440"/>
      <c r="C58" s="441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39" t="s">
        <v>24</v>
      </c>
      <c r="B59" s="440"/>
      <c r="C59" s="441"/>
      <c r="D59" s="187"/>
      <c r="E59" s="187"/>
      <c r="F59" s="187"/>
      <c r="G59" s="180"/>
      <c r="I59" s="189" t="s">
        <v>135</v>
      </c>
    </row>
    <row r="60" spans="1:9" s="184" customFormat="1" ht="25.5" customHeight="1" x14ac:dyDescent="0.2">
      <c r="A60" s="410" t="s">
        <v>25</v>
      </c>
      <c r="B60" s="410"/>
      <c r="C60" s="410"/>
      <c r="D60" s="188"/>
      <c r="E60" s="188"/>
      <c r="F60" s="188"/>
      <c r="G60" s="178"/>
    </row>
    <row r="61" spans="1:9" s="158" customFormat="1" ht="24.75" customHeight="1" x14ac:dyDescent="0.2">
      <c r="A61" s="445" t="s">
        <v>27</v>
      </c>
      <c r="B61" s="445"/>
      <c r="C61" s="445"/>
      <c r="D61" s="183">
        <f>((0.24*6)+(0.25*6))/12</f>
        <v>0.245</v>
      </c>
      <c r="E61" s="187"/>
      <c r="F61" s="187">
        <f>D61</f>
        <v>0.245</v>
      </c>
      <c r="G61" s="180">
        <f>F61*C3*12</f>
        <v>0</v>
      </c>
    </row>
    <row r="62" spans="1:9" s="158" customFormat="1" x14ac:dyDescent="0.2">
      <c r="A62" s="449" t="s">
        <v>140</v>
      </c>
      <c r="B62" s="449"/>
      <c r="C62" s="449"/>
      <c r="D62" s="183">
        <v>0.43</v>
      </c>
      <c r="E62" s="183">
        <v>0.43</v>
      </c>
      <c r="F62" s="183">
        <f>D62</f>
        <v>0.43</v>
      </c>
      <c r="G62" s="180">
        <f>F62*C2*12</f>
        <v>0</v>
      </c>
    </row>
    <row r="63" spans="1:9" s="158" customFormat="1" x14ac:dyDescent="0.2">
      <c r="A63" s="439" t="s">
        <v>31</v>
      </c>
      <c r="B63" s="440"/>
      <c r="C63" s="441"/>
      <c r="D63" s="187">
        <f>((1.27*6)+(1.4*6))/12</f>
        <v>1.335</v>
      </c>
      <c r="E63" s="187"/>
      <c r="F63" s="187">
        <f>D63</f>
        <v>1.335</v>
      </c>
      <c r="G63" s="180">
        <f>F63*C3*12</f>
        <v>0</v>
      </c>
    </row>
    <row r="64" spans="1:9" s="158" customFormat="1" x14ac:dyDescent="0.2">
      <c r="A64" s="439" t="s">
        <v>139</v>
      </c>
      <c r="B64" s="440"/>
      <c r="C64" s="441"/>
      <c r="D64" s="186">
        <v>0.27</v>
      </c>
      <c r="E64" s="186"/>
      <c r="F64" s="186">
        <f>D64</f>
        <v>0.27</v>
      </c>
      <c r="G64" s="180">
        <f>F64*C2*12</f>
        <v>0</v>
      </c>
    </row>
    <row r="65" spans="1:9" s="184" customFormat="1" ht="48.75" customHeight="1" x14ac:dyDescent="0.2">
      <c r="A65" s="446" t="s">
        <v>138</v>
      </c>
      <c r="B65" s="447"/>
      <c r="C65" s="448"/>
      <c r="D65" s="185">
        <v>0.21</v>
      </c>
      <c r="E65" s="185"/>
      <c r="F65" s="185">
        <f>D65</f>
        <v>0.21</v>
      </c>
      <c r="G65" s="180">
        <f>F65*C2*12</f>
        <v>0</v>
      </c>
    </row>
    <row r="66" spans="1:9" s="158" customFormat="1" x14ac:dyDescent="0.2">
      <c r="A66" s="409" t="s">
        <v>98</v>
      </c>
      <c r="B66" s="409"/>
      <c r="C66" s="409"/>
      <c r="D66" s="179"/>
      <c r="E66" s="179"/>
      <c r="F66" s="179"/>
      <c r="G66" s="182">
        <f>SUM(G52:G65)</f>
        <v>0</v>
      </c>
    </row>
    <row r="67" spans="1:9" s="158" customFormat="1" x14ac:dyDescent="0.2">
      <c r="A67" s="445" t="s">
        <v>32</v>
      </c>
      <c r="B67" s="445"/>
      <c r="C67" s="445"/>
      <c r="D67" s="183"/>
      <c r="E67" s="183"/>
      <c r="F67" s="183"/>
      <c r="G67" s="180">
        <f>(G9)*0.02</f>
        <v>5173.08</v>
      </c>
    </row>
    <row r="68" spans="1:9" s="158" customFormat="1" x14ac:dyDescent="0.2">
      <c r="A68" s="445" t="s">
        <v>33</v>
      </c>
      <c r="B68" s="445"/>
      <c r="C68" s="445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f>0.12*G11</f>
        <v>31038.48</v>
      </c>
    </row>
    <row r="69" spans="1:9" s="131" customFormat="1" x14ac:dyDescent="0.2">
      <c r="A69" s="409" t="s">
        <v>99</v>
      </c>
      <c r="B69" s="409"/>
      <c r="C69" s="409"/>
      <c r="D69" s="179"/>
      <c r="E69" s="179"/>
      <c r="F69" s="179"/>
      <c r="G69" s="182">
        <f>G66+G67+G68</f>
        <v>36211.56</v>
      </c>
    </row>
    <row r="70" spans="1:9" x14ac:dyDescent="0.2">
      <c r="A70" s="411" t="s">
        <v>35</v>
      </c>
      <c r="B70" s="411"/>
      <c r="C70" s="411"/>
      <c r="D70" s="411"/>
      <c r="E70" s="411"/>
      <c r="F70" s="411"/>
      <c r="G70" s="411"/>
    </row>
    <row r="71" spans="1:9" ht="14.25" customHeight="1" x14ac:dyDescent="0.2">
      <c r="A71" s="450" t="s">
        <v>137</v>
      </c>
      <c r="B71" s="450"/>
      <c r="C71" s="450"/>
      <c r="D71" s="181">
        <v>4.03</v>
      </c>
      <c r="E71" s="181">
        <v>4.6399999999999997</v>
      </c>
      <c r="F71" s="181"/>
      <c r="G71" s="180">
        <v>0</v>
      </c>
    </row>
    <row r="72" spans="1:9" x14ac:dyDescent="0.2">
      <c r="A72" s="445" t="s">
        <v>32</v>
      </c>
      <c r="B72" s="445"/>
      <c r="C72" s="445"/>
      <c r="D72" s="181"/>
      <c r="E72" s="181"/>
      <c r="F72" s="181"/>
      <c r="G72" s="180">
        <f>(G13)*0.02</f>
        <v>0</v>
      </c>
    </row>
    <row r="73" spans="1:9" x14ac:dyDescent="0.2">
      <c r="A73" s="445" t="s">
        <v>33</v>
      </c>
      <c r="B73" s="445"/>
      <c r="C73" s="445"/>
      <c r="D73" s="181"/>
      <c r="E73" s="181"/>
      <c r="F73" s="181"/>
      <c r="G73" s="180">
        <f>(G16)*0.12</f>
        <v>0</v>
      </c>
    </row>
    <row r="74" spans="1:9" x14ac:dyDescent="0.2">
      <c r="A74" s="409" t="s">
        <v>38</v>
      </c>
      <c r="B74" s="409"/>
      <c r="C74" s="409"/>
      <c r="D74" s="179"/>
      <c r="E74" s="179"/>
      <c r="F74" s="179"/>
      <c r="G74" s="178">
        <f>SUM(G71:G73)</f>
        <v>0</v>
      </c>
    </row>
    <row r="75" spans="1:9" s="169" customFormat="1" ht="14.25" customHeight="1" x14ac:dyDescent="0.2">
      <c r="A75" s="427" t="s">
        <v>82</v>
      </c>
      <c r="B75" s="428"/>
      <c r="C75" s="428"/>
      <c r="D75" s="428"/>
      <c r="E75" s="428"/>
      <c r="F75" s="428"/>
      <c r="G75" s="429"/>
    </row>
    <row r="76" spans="1:9" s="169" customFormat="1" ht="51" customHeight="1" x14ac:dyDescent="0.2">
      <c r="A76" s="404" t="s">
        <v>136</v>
      </c>
      <c r="B76" s="405"/>
      <c r="C76" s="406"/>
      <c r="D76" s="176"/>
      <c r="E76" s="176"/>
      <c r="F76" s="176"/>
      <c r="G76" s="177">
        <v>0</v>
      </c>
    </row>
    <row r="77" spans="1:9" s="169" customFormat="1" ht="12.75" customHeight="1" x14ac:dyDescent="0.2">
      <c r="A77" s="432" t="s">
        <v>100</v>
      </c>
      <c r="B77" s="433"/>
      <c r="C77" s="434"/>
      <c r="D77" s="176"/>
      <c r="E77" s="176"/>
      <c r="F77" s="176"/>
      <c r="G77" s="175">
        <v>0</v>
      </c>
    </row>
    <row r="78" spans="1:9" s="169" customFormat="1" ht="12.75" customHeight="1" x14ac:dyDescent="0.2">
      <c r="A78" s="404" t="s">
        <v>120</v>
      </c>
      <c r="B78" s="405"/>
      <c r="C78" s="406"/>
      <c r="D78" s="176"/>
      <c r="E78" s="176"/>
      <c r="F78" s="176"/>
      <c r="G78" s="175">
        <v>0</v>
      </c>
      <c r="I78" s="169" t="s">
        <v>135</v>
      </c>
    </row>
    <row r="79" spans="1:9" s="169" customFormat="1" ht="12.75" customHeight="1" x14ac:dyDescent="0.2">
      <c r="A79" s="407" t="s">
        <v>37</v>
      </c>
      <c r="B79" s="407"/>
      <c r="C79" s="407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07" t="s">
        <v>85</v>
      </c>
      <c r="B80" s="407"/>
      <c r="C80" s="407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08" t="s">
        <v>86</v>
      </c>
      <c r="B81" s="408"/>
      <c r="C81" s="408"/>
      <c r="D81" s="171"/>
      <c r="E81" s="171"/>
      <c r="F81" s="171"/>
      <c r="G81" s="170">
        <f>SUM(G76:G80)</f>
        <v>0</v>
      </c>
    </row>
    <row r="82" spans="1:10" s="164" customFormat="1" x14ac:dyDescent="0.2">
      <c r="A82" s="442" t="s">
        <v>77</v>
      </c>
      <c r="B82" s="443"/>
      <c r="C82" s="443"/>
      <c r="D82" s="443"/>
      <c r="E82" s="443"/>
      <c r="F82" s="443"/>
      <c r="G82" s="444"/>
    </row>
    <row r="83" spans="1:10" s="164" customFormat="1" x14ac:dyDescent="0.2">
      <c r="A83" s="430" t="s">
        <v>37</v>
      </c>
      <c r="B83" s="430"/>
      <c r="C83" s="430"/>
      <c r="D83" s="168"/>
      <c r="E83" s="168"/>
      <c r="F83" s="168"/>
      <c r="G83" s="167">
        <f>G18*0.12</f>
        <v>0</v>
      </c>
    </row>
    <row r="84" spans="1:10" s="164" customFormat="1" x14ac:dyDescent="0.2">
      <c r="A84" s="430" t="s">
        <v>75</v>
      </c>
      <c r="B84" s="430"/>
      <c r="C84" s="430"/>
      <c r="D84" s="168"/>
      <c r="E84" s="168"/>
      <c r="F84" s="168"/>
      <c r="G84" s="167">
        <f>G18-G18/1.18</f>
        <v>0</v>
      </c>
    </row>
    <row r="85" spans="1:10" s="164" customFormat="1" x14ac:dyDescent="0.2">
      <c r="A85" s="431" t="s">
        <v>78</v>
      </c>
      <c r="B85" s="431"/>
      <c r="C85" s="431"/>
      <c r="D85" s="166"/>
      <c r="E85" s="166"/>
      <c r="F85" s="166"/>
      <c r="G85" s="165">
        <f>G83+G84</f>
        <v>0</v>
      </c>
    </row>
    <row r="86" spans="1:10" s="159" customFormat="1" x14ac:dyDescent="0.2">
      <c r="A86" s="436" t="s">
        <v>74</v>
      </c>
      <c r="B86" s="437"/>
      <c r="C86" s="437"/>
      <c r="D86" s="437"/>
      <c r="E86" s="437"/>
      <c r="F86" s="437"/>
      <c r="G86" s="438"/>
    </row>
    <row r="87" spans="1:10" s="159" customFormat="1" x14ac:dyDescent="0.2">
      <c r="A87" s="403" t="s">
        <v>37</v>
      </c>
      <c r="B87" s="403"/>
      <c r="C87" s="403"/>
      <c r="D87" s="163"/>
      <c r="E87" s="163"/>
      <c r="F87" s="163"/>
      <c r="G87" s="162">
        <f>G73*0.2</f>
        <v>0</v>
      </c>
    </row>
    <row r="88" spans="1:10" s="159" customFormat="1" x14ac:dyDescent="0.2">
      <c r="A88" s="403" t="s">
        <v>75</v>
      </c>
      <c r="B88" s="403"/>
      <c r="C88" s="403"/>
      <c r="D88" s="163"/>
      <c r="E88" s="163"/>
      <c r="F88" s="163"/>
      <c r="G88" s="162">
        <f>G73-G73/1.18</f>
        <v>0</v>
      </c>
    </row>
    <row r="89" spans="1:10" s="159" customFormat="1" x14ac:dyDescent="0.2">
      <c r="A89" s="435" t="s">
        <v>76</v>
      </c>
      <c r="B89" s="435"/>
      <c r="C89" s="435"/>
      <c r="D89" s="161"/>
      <c r="E89" s="161"/>
      <c r="F89" s="161"/>
      <c r="G89" s="160">
        <f>G87+G88</f>
        <v>0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17" t="s">
        <v>134</v>
      </c>
      <c r="B91" s="418"/>
      <c r="C91" s="418"/>
      <c r="D91" s="418"/>
      <c r="E91" s="418"/>
      <c r="F91" s="418"/>
      <c r="G91" s="419"/>
    </row>
    <row r="92" spans="1:10" ht="12.75" customHeight="1" x14ac:dyDescent="0.2">
      <c r="A92" s="420" t="s">
        <v>95</v>
      </c>
      <c r="B92" s="421"/>
      <c r="C92" s="422"/>
      <c r="D92" s="140"/>
      <c r="E92" s="140"/>
      <c r="F92" s="140"/>
      <c r="G92" s="137">
        <f>G11-G69</f>
        <v>222442.44</v>
      </c>
      <c r="I92" s="155">
        <f>(G65+G64)*-1</f>
        <v>0</v>
      </c>
      <c r="J92" s="154" t="s">
        <v>133</v>
      </c>
    </row>
    <row r="93" spans="1:10" ht="12.75" customHeight="1" x14ac:dyDescent="0.2">
      <c r="A93" s="420" t="s">
        <v>96</v>
      </c>
      <c r="B93" s="421"/>
      <c r="C93" s="422"/>
      <c r="D93" s="140"/>
      <c r="E93" s="140"/>
      <c r="F93" s="140"/>
      <c r="G93" s="153">
        <f>G16-G74</f>
        <v>0</v>
      </c>
    </row>
    <row r="94" spans="1:10" ht="12.75" customHeight="1" x14ac:dyDescent="0.2">
      <c r="A94" s="420" t="s">
        <v>111</v>
      </c>
      <c r="B94" s="421"/>
      <c r="C94" s="422"/>
      <c r="D94" s="140"/>
      <c r="E94" s="140"/>
      <c r="F94" s="140"/>
      <c r="G94" s="137">
        <v>0</v>
      </c>
    </row>
    <row r="95" spans="1:10" s="149" customFormat="1" ht="25.5" customHeight="1" x14ac:dyDescent="0.2">
      <c r="A95" s="415" t="s">
        <v>108</v>
      </c>
      <c r="B95" s="415"/>
      <c r="C95" s="415"/>
      <c r="D95" s="152"/>
      <c r="E95" s="152"/>
      <c r="F95" s="152"/>
      <c r="G95" s="151">
        <f>G17-G81</f>
        <v>0</v>
      </c>
      <c r="I95" s="150" t="s">
        <v>132</v>
      </c>
      <c r="J95" s="143"/>
    </row>
    <row r="96" spans="1:10" s="146" customFormat="1" ht="12.75" customHeight="1" x14ac:dyDescent="0.2">
      <c r="A96" s="416" t="s">
        <v>109</v>
      </c>
      <c r="B96" s="416"/>
      <c r="C96" s="416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26" t="s">
        <v>110</v>
      </c>
      <c r="B97" s="426"/>
      <c r="C97" s="426"/>
      <c r="D97" s="145"/>
      <c r="E97" s="145"/>
      <c r="F97" s="145"/>
      <c r="G97" s="144">
        <f>G19-G89</f>
        <v>0</v>
      </c>
      <c r="I97" s="143"/>
      <c r="J97" s="143"/>
    </row>
    <row r="98" spans="1:10" ht="12.75" customHeight="1" x14ac:dyDescent="0.2">
      <c r="A98" s="420" t="s">
        <v>131</v>
      </c>
      <c r="B98" s="421"/>
      <c r="C98" s="422"/>
      <c r="D98" s="140"/>
      <c r="E98" s="140"/>
      <c r="F98" s="140"/>
      <c r="G98" s="137">
        <f>G94+G93+G92+G95+G96+G97</f>
        <v>222442.44</v>
      </c>
      <c r="H98" s="139"/>
    </row>
    <row r="99" spans="1:10" ht="12.75" customHeight="1" x14ac:dyDescent="0.2">
      <c r="A99" s="423" t="s">
        <v>130</v>
      </c>
      <c r="B99" s="424"/>
      <c r="C99" s="425"/>
      <c r="D99" s="140"/>
      <c r="E99" s="140"/>
      <c r="F99" s="140"/>
      <c r="G99" s="137"/>
      <c r="H99" s="139"/>
      <c r="I99" s="141" t="s">
        <v>129</v>
      </c>
    </row>
    <row r="100" spans="1:10" x14ac:dyDescent="0.2">
      <c r="A100" s="396" t="s">
        <v>128</v>
      </c>
      <c r="B100" s="397"/>
      <c r="C100" s="398"/>
      <c r="D100" s="140"/>
      <c r="E100" s="140"/>
      <c r="F100" s="140"/>
      <c r="G100" s="137">
        <v>0</v>
      </c>
      <c r="H100" s="139"/>
      <c r="I100" s="136" t="s">
        <v>126</v>
      </c>
    </row>
    <row r="101" spans="1:10" s="135" customFormat="1" x14ac:dyDescent="0.2">
      <c r="A101" s="396" t="s">
        <v>127</v>
      </c>
      <c r="B101" s="397"/>
      <c r="C101" s="398"/>
      <c r="D101" s="138"/>
      <c r="E101" s="138"/>
      <c r="F101" s="138"/>
      <c r="G101" s="137">
        <v>0</v>
      </c>
      <c r="I101" s="136" t="s">
        <v>126</v>
      </c>
    </row>
    <row r="102" spans="1:10" ht="26.25" customHeight="1" x14ac:dyDescent="0.2">
      <c r="A102" s="412" t="s">
        <v>107</v>
      </c>
      <c r="B102" s="413"/>
      <c r="C102" s="414"/>
      <c r="D102" s="134"/>
      <c r="E102" s="134"/>
      <c r="F102" s="134"/>
      <c r="G102" s="133">
        <f>G98-G101-G100</f>
        <v>222442.44</v>
      </c>
      <c r="I102" s="115" t="s">
        <v>125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392" t="s">
        <v>124</v>
      </c>
      <c r="B109" s="392"/>
      <c r="C109" s="392"/>
      <c r="D109" s="392"/>
      <c r="E109" s="392"/>
      <c r="F109" s="392"/>
      <c r="G109" s="392"/>
    </row>
    <row r="110" spans="1:10" x14ac:dyDescent="0.2">
      <c r="A110" s="123" t="s">
        <v>123</v>
      </c>
      <c r="B110" s="123"/>
      <c r="C110" s="123"/>
      <c r="G110" s="124">
        <v>0</v>
      </c>
    </row>
    <row r="111" spans="1:10" ht="53.25" customHeight="1" x14ac:dyDescent="0.2">
      <c r="A111" s="392" t="s">
        <v>122</v>
      </c>
      <c r="B111" s="392"/>
      <c r="C111" s="392"/>
      <c r="D111" s="392"/>
      <c r="E111" s="392"/>
      <c r="F111" s="392"/>
      <c r="G111" s="392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121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10:C10"/>
    <mergeCell ref="A11:C11"/>
    <mergeCell ref="A12:G12"/>
    <mergeCell ref="A13:C13"/>
    <mergeCell ref="F6:F7"/>
    <mergeCell ref="A29:G29"/>
    <mergeCell ref="A25:C25"/>
    <mergeCell ref="A27:C28"/>
    <mergeCell ref="A24:C24"/>
    <mergeCell ref="G27:G28"/>
    <mergeCell ref="A8:G8"/>
    <mergeCell ref="A23:C23"/>
    <mergeCell ref="A22:C22"/>
    <mergeCell ref="A9:C9"/>
    <mergeCell ref="A18:C18"/>
    <mergeCell ref="A19:C19"/>
    <mergeCell ref="G48:G49"/>
    <mergeCell ref="A15:C15"/>
    <mergeCell ref="A20:C20"/>
    <mergeCell ref="A1:G1"/>
    <mergeCell ref="A2:B2"/>
    <mergeCell ref="A3:B3"/>
    <mergeCell ref="A4:B4"/>
    <mergeCell ref="A6:C7"/>
    <mergeCell ref="D6:D7"/>
    <mergeCell ref="G6:G7"/>
    <mergeCell ref="A33:G33"/>
    <mergeCell ref="A34:C34"/>
    <mergeCell ref="A35:C35"/>
    <mergeCell ref="A36:C36"/>
    <mergeCell ref="A37:C37"/>
    <mergeCell ref="A38:C38"/>
    <mergeCell ref="A46:C46"/>
    <mergeCell ref="A48:C49"/>
    <mergeCell ref="A30:C30"/>
    <mergeCell ref="A31:C31"/>
    <mergeCell ref="A32:C32"/>
    <mergeCell ref="A14:C14"/>
    <mergeCell ref="A16:C16"/>
    <mergeCell ref="A17:C17"/>
    <mergeCell ref="A52:C52"/>
    <mergeCell ref="A55:C55"/>
    <mergeCell ref="A56:C56"/>
    <mergeCell ref="A53:C53"/>
    <mergeCell ref="A54:C54"/>
    <mergeCell ref="A82:G82"/>
    <mergeCell ref="A58:C58"/>
    <mergeCell ref="A68:C68"/>
    <mergeCell ref="A66:C66"/>
    <mergeCell ref="A65:C65"/>
    <mergeCell ref="A74:C74"/>
    <mergeCell ref="A57:C57"/>
    <mergeCell ref="A59:C59"/>
    <mergeCell ref="A61:C61"/>
    <mergeCell ref="A62:C62"/>
    <mergeCell ref="A63:C63"/>
    <mergeCell ref="A64:C64"/>
    <mergeCell ref="A67:C67"/>
    <mergeCell ref="A70:G70"/>
    <mergeCell ref="A71:C71"/>
    <mergeCell ref="A72:C72"/>
    <mergeCell ref="A73:C73"/>
    <mergeCell ref="A92:C92"/>
    <mergeCell ref="A93:C93"/>
    <mergeCell ref="A100:C100"/>
    <mergeCell ref="A99:C99"/>
    <mergeCell ref="A97:C97"/>
    <mergeCell ref="A94:C94"/>
    <mergeCell ref="A98:C98"/>
    <mergeCell ref="A87:C87"/>
    <mergeCell ref="A75:G75"/>
    <mergeCell ref="A78:C78"/>
    <mergeCell ref="A84:C84"/>
    <mergeCell ref="A85:C85"/>
    <mergeCell ref="A77:C77"/>
    <mergeCell ref="A89:C89"/>
    <mergeCell ref="A83:C83"/>
    <mergeCell ref="A86:G86"/>
    <mergeCell ref="A109:G109"/>
    <mergeCell ref="A111:G111"/>
    <mergeCell ref="A21:C21"/>
    <mergeCell ref="A41:C41"/>
    <mergeCell ref="A42:C42"/>
    <mergeCell ref="A43:C43"/>
    <mergeCell ref="A101:C101"/>
    <mergeCell ref="A44:C44"/>
    <mergeCell ref="A45:C45"/>
    <mergeCell ref="A39:C39"/>
    <mergeCell ref="A40:C40"/>
    <mergeCell ref="A88:C88"/>
    <mergeCell ref="A76:C76"/>
    <mergeCell ref="A79:C79"/>
    <mergeCell ref="A80:C80"/>
    <mergeCell ref="A81:C81"/>
    <mergeCell ref="A69:C69"/>
    <mergeCell ref="A60:C60"/>
    <mergeCell ref="A50:G50"/>
    <mergeCell ref="A51:C51"/>
    <mergeCell ref="A102:C102"/>
    <mergeCell ref="A95:C95"/>
    <mergeCell ref="A96:C96"/>
    <mergeCell ref="A91:G91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57" t="s">
        <v>147</v>
      </c>
      <c r="B1" s="457"/>
      <c r="C1" s="457"/>
      <c r="D1" s="457"/>
      <c r="E1" s="457"/>
      <c r="F1" s="457"/>
      <c r="G1" s="457"/>
    </row>
    <row r="2" spans="1:7" x14ac:dyDescent="0.2">
      <c r="A2" s="458" t="s">
        <v>2</v>
      </c>
      <c r="B2" s="458"/>
      <c r="C2" s="228">
        <f>C3+C4</f>
        <v>2646.4</v>
      </c>
      <c r="D2" s="223"/>
      <c r="E2" s="223"/>
      <c r="F2" s="223"/>
    </row>
    <row r="3" spans="1:7" x14ac:dyDescent="0.2">
      <c r="A3" s="459" t="s">
        <v>3</v>
      </c>
      <c r="B3" s="459"/>
      <c r="C3" s="227">
        <v>2646.4</v>
      </c>
      <c r="D3" s="223"/>
      <c r="E3" s="223"/>
      <c r="F3" s="223"/>
      <c r="G3" s="222"/>
    </row>
    <row r="4" spans="1:7" x14ac:dyDescent="0.2">
      <c r="A4" s="459" t="s">
        <v>4</v>
      </c>
      <c r="B4" s="459"/>
      <c r="C4" s="227">
        <v>0</v>
      </c>
      <c r="D4" s="223"/>
      <c r="E4" s="223"/>
      <c r="F4" s="223"/>
      <c r="G4" s="222"/>
    </row>
    <row r="5" spans="1:7" x14ac:dyDescent="0.2">
      <c r="A5" s="226"/>
      <c r="B5" s="230"/>
      <c r="C5" s="224"/>
      <c r="D5" s="223"/>
      <c r="E5" s="223"/>
      <c r="F5" s="223"/>
      <c r="G5" s="222"/>
    </row>
    <row r="6" spans="1:7" x14ac:dyDescent="0.2">
      <c r="A6" s="460" t="s">
        <v>5</v>
      </c>
      <c r="B6" s="461"/>
      <c r="C6" s="462"/>
      <c r="D6" s="466" t="s">
        <v>6</v>
      </c>
      <c r="E6" s="231"/>
      <c r="F6" s="486" t="s">
        <v>146</v>
      </c>
      <c r="G6" s="451">
        <f>G11+G16+G17+G18+G19</f>
        <v>389655</v>
      </c>
    </row>
    <row r="7" spans="1:7" x14ac:dyDescent="0.2">
      <c r="A7" s="463"/>
      <c r="B7" s="464"/>
      <c r="C7" s="465"/>
      <c r="D7" s="467"/>
      <c r="E7" s="232"/>
      <c r="F7" s="487"/>
      <c r="G7" s="451"/>
    </row>
    <row r="8" spans="1:7" x14ac:dyDescent="0.2">
      <c r="A8" s="490" t="s">
        <v>145</v>
      </c>
      <c r="B8" s="490"/>
      <c r="C8" s="490"/>
      <c r="D8" s="490"/>
      <c r="E8" s="490"/>
      <c r="F8" s="490"/>
      <c r="G8" s="490"/>
    </row>
    <row r="9" spans="1:7" s="210" customFormat="1" ht="38.25" customHeight="1" x14ac:dyDescent="0.2">
      <c r="A9" s="468" t="s">
        <v>93</v>
      </c>
      <c r="B9" s="468"/>
      <c r="C9" s="468"/>
      <c r="D9" s="212"/>
      <c r="E9" s="212"/>
      <c r="F9" s="212"/>
      <c r="G9" s="211">
        <v>261358</v>
      </c>
    </row>
    <row r="10" spans="1:7" s="207" customFormat="1" ht="27" customHeight="1" x14ac:dyDescent="0.2">
      <c r="A10" s="483" t="s">
        <v>9</v>
      </c>
      <c r="B10" s="484"/>
      <c r="C10" s="484"/>
      <c r="D10" s="219"/>
      <c r="E10" s="219"/>
      <c r="F10" s="219"/>
      <c r="G10" s="208">
        <v>0</v>
      </c>
    </row>
    <row r="11" spans="1:7" ht="12.75" customHeight="1" x14ac:dyDescent="0.2">
      <c r="A11" s="470" t="s">
        <v>10</v>
      </c>
      <c r="B11" s="470"/>
      <c r="C11" s="470"/>
      <c r="D11" s="138"/>
      <c r="E11" s="138"/>
      <c r="F11" s="138"/>
      <c r="G11" s="137">
        <f>G9+G10</f>
        <v>261358</v>
      </c>
    </row>
    <row r="12" spans="1:7" x14ac:dyDescent="0.2">
      <c r="A12" s="485" t="s">
        <v>35</v>
      </c>
      <c r="B12" s="485"/>
      <c r="C12" s="485"/>
      <c r="D12" s="485"/>
      <c r="E12" s="485"/>
      <c r="F12" s="485"/>
      <c r="G12" s="485"/>
    </row>
    <row r="13" spans="1:7" s="210" customFormat="1" ht="25.5" customHeight="1" x14ac:dyDescent="0.2">
      <c r="A13" s="468" t="s">
        <v>12</v>
      </c>
      <c r="B13" s="468"/>
      <c r="C13" s="468"/>
      <c r="D13" s="212"/>
      <c r="E13" s="212"/>
      <c r="F13" s="212"/>
      <c r="G13" s="211">
        <v>128297</v>
      </c>
    </row>
    <row r="14" spans="1:7" s="207" customFormat="1" ht="27" customHeight="1" x14ac:dyDescent="0.2">
      <c r="A14" s="483" t="s">
        <v>13</v>
      </c>
      <c r="B14" s="484"/>
      <c r="C14" s="484"/>
      <c r="D14" s="219"/>
      <c r="E14" s="219"/>
      <c r="F14" s="219"/>
      <c r="G14" s="208">
        <v>0</v>
      </c>
    </row>
    <row r="15" spans="1:7" s="207" customFormat="1" x14ac:dyDescent="0.2">
      <c r="A15" s="452" t="s">
        <v>144</v>
      </c>
      <c r="B15" s="453"/>
      <c r="C15" s="453"/>
      <c r="D15" s="219"/>
      <c r="E15" s="219"/>
      <c r="F15" s="219"/>
      <c r="G15" s="218">
        <v>0</v>
      </c>
    </row>
    <row r="16" spans="1:7" ht="12.75" customHeight="1" x14ac:dyDescent="0.2">
      <c r="A16" s="470" t="s">
        <v>14</v>
      </c>
      <c r="B16" s="470"/>
      <c r="C16" s="470"/>
      <c r="D16" s="138"/>
      <c r="E16" s="138"/>
      <c r="F16" s="138"/>
      <c r="G16" s="137">
        <f>G13+G14+G15</f>
        <v>128297</v>
      </c>
    </row>
    <row r="17" spans="1:7" s="169" customFormat="1" x14ac:dyDescent="0.2">
      <c r="A17" s="471" t="s">
        <v>80</v>
      </c>
      <c r="B17" s="472"/>
      <c r="C17" s="473"/>
      <c r="D17" s="152"/>
      <c r="E17" s="152"/>
      <c r="F17" s="152"/>
      <c r="G17" s="151">
        <v>0</v>
      </c>
    </row>
    <row r="18" spans="1:7" s="164" customFormat="1" ht="12.75" customHeight="1" x14ac:dyDescent="0.2">
      <c r="A18" s="491" t="s">
        <v>71</v>
      </c>
      <c r="B18" s="492"/>
      <c r="C18" s="493"/>
      <c r="D18" s="217"/>
      <c r="E18" s="217"/>
      <c r="F18" s="217"/>
      <c r="G18" s="147">
        <v>0</v>
      </c>
    </row>
    <row r="19" spans="1:7" s="159" customFormat="1" ht="12.75" customHeight="1" x14ac:dyDescent="0.2">
      <c r="A19" s="494" t="s">
        <v>70</v>
      </c>
      <c r="B19" s="495"/>
      <c r="C19" s="496"/>
      <c r="D19" s="206"/>
      <c r="E19" s="206"/>
      <c r="F19" s="206"/>
      <c r="G19" s="144">
        <v>0</v>
      </c>
    </row>
    <row r="20" spans="1:7" s="203" customFormat="1" ht="23.25" customHeight="1" x14ac:dyDescent="0.2">
      <c r="A20" s="454" t="s">
        <v>143</v>
      </c>
      <c r="B20" s="455"/>
      <c r="C20" s="456"/>
      <c r="D20" s="216"/>
      <c r="E20" s="216"/>
      <c r="F20" s="216"/>
      <c r="G20" s="215">
        <f>SUM(G21:G25)</f>
        <v>2048433</v>
      </c>
    </row>
    <row r="21" spans="1:7" s="159" customFormat="1" ht="12.75" customHeight="1" x14ac:dyDescent="0.2">
      <c r="A21" s="393" t="s">
        <v>102</v>
      </c>
      <c r="B21" s="394"/>
      <c r="C21" s="395"/>
      <c r="D21" s="202"/>
      <c r="E21" s="202"/>
      <c r="F21" s="202"/>
      <c r="G21" s="201">
        <v>1220706</v>
      </c>
    </row>
    <row r="22" spans="1:7" s="159" customFormat="1" ht="12.75" customHeight="1" x14ac:dyDescent="0.2">
      <c r="A22" s="393" t="s">
        <v>103</v>
      </c>
      <c r="B22" s="394"/>
      <c r="C22" s="395"/>
      <c r="D22" s="202"/>
      <c r="E22" s="202"/>
      <c r="F22" s="202"/>
      <c r="G22" s="201">
        <v>567754</v>
      </c>
    </row>
    <row r="23" spans="1:7" s="159" customFormat="1" ht="12.75" customHeight="1" x14ac:dyDescent="0.2">
      <c r="A23" s="393" t="s">
        <v>104</v>
      </c>
      <c r="B23" s="394"/>
      <c r="C23" s="395"/>
      <c r="D23" s="202"/>
      <c r="E23" s="202"/>
      <c r="F23" s="202"/>
      <c r="G23" s="201">
        <v>92108</v>
      </c>
    </row>
    <row r="24" spans="1:7" s="159" customFormat="1" ht="12.75" customHeight="1" x14ac:dyDescent="0.2">
      <c r="A24" s="393" t="s">
        <v>105</v>
      </c>
      <c r="B24" s="394"/>
      <c r="C24" s="395"/>
      <c r="D24" s="202"/>
      <c r="E24" s="202"/>
      <c r="F24" s="202"/>
      <c r="G24" s="201">
        <v>167865</v>
      </c>
    </row>
    <row r="25" spans="1:7" s="159" customFormat="1" ht="12.75" customHeight="1" x14ac:dyDescent="0.2">
      <c r="A25" s="393" t="s">
        <v>106</v>
      </c>
      <c r="B25" s="394"/>
      <c r="C25" s="395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60" t="s">
        <v>44</v>
      </c>
      <c r="B27" s="477"/>
      <c r="C27" s="478"/>
      <c r="D27" s="233"/>
      <c r="E27" s="233"/>
      <c r="F27" s="233"/>
      <c r="G27" s="488">
        <f>G32+G36+G37+G38+G39</f>
        <v>350585</v>
      </c>
    </row>
    <row r="28" spans="1:7" x14ac:dyDescent="0.2">
      <c r="A28" s="479"/>
      <c r="B28" s="480"/>
      <c r="C28" s="481"/>
      <c r="D28" s="234"/>
      <c r="E28" s="234"/>
      <c r="F28" s="234"/>
      <c r="G28" s="489"/>
    </row>
    <row r="29" spans="1:7" x14ac:dyDescent="0.2">
      <c r="A29" s="411" t="s">
        <v>16</v>
      </c>
      <c r="B29" s="411"/>
      <c r="C29" s="411"/>
      <c r="D29" s="411"/>
      <c r="E29" s="411"/>
      <c r="F29" s="411"/>
      <c r="G29" s="411"/>
    </row>
    <row r="30" spans="1:7" s="210" customFormat="1" ht="20.25" customHeight="1" x14ac:dyDescent="0.2">
      <c r="A30" s="482" t="s">
        <v>45</v>
      </c>
      <c r="B30" s="482"/>
      <c r="C30" s="482"/>
      <c r="D30" s="212"/>
      <c r="E30" s="212"/>
      <c r="F30" s="212"/>
      <c r="G30" s="211">
        <v>235175</v>
      </c>
    </row>
    <row r="31" spans="1:7" ht="24.75" customHeight="1" x14ac:dyDescent="0.2">
      <c r="A31" s="483" t="s">
        <v>46</v>
      </c>
      <c r="B31" s="484"/>
      <c r="C31" s="484"/>
      <c r="D31" s="213"/>
      <c r="E31" s="213"/>
      <c r="F31" s="213"/>
      <c r="G31" s="180">
        <f>G10</f>
        <v>0</v>
      </c>
    </row>
    <row r="32" spans="1:7" ht="12.75" customHeight="1" x14ac:dyDescent="0.2">
      <c r="A32" s="470" t="s">
        <v>47</v>
      </c>
      <c r="B32" s="470"/>
      <c r="C32" s="470"/>
      <c r="D32" s="138"/>
      <c r="E32" s="138"/>
      <c r="F32" s="138"/>
      <c r="G32" s="137">
        <f>G30+G31</f>
        <v>235175</v>
      </c>
    </row>
    <row r="33" spans="1:7" x14ac:dyDescent="0.2">
      <c r="A33" s="411" t="s">
        <v>35</v>
      </c>
      <c r="B33" s="411"/>
      <c r="C33" s="411"/>
      <c r="D33" s="411"/>
      <c r="E33" s="411"/>
      <c r="F33" s="411"/>
      <c r="G33" s="411"/>
    </row>
    <row r="34" spans="1:7" s="210" customFormat="1" ht="23.25" customHeight="1" x14ac:dyDescent="0.2">
      <c r="A34" s="468" t="s">
        <v>48</v>
      </c>
      <c r="B34" s="468"/>
      <c r="C34" s="468"/>
      <c r="D34" s="212"/>
      <c r="E34" s="212"/>
      <c r="F34" s="212"/>
      <c r="G34" s="211">
        <v>115410</v>
      </c>
    </row>
    <row r="35" spans="1:7" s="207" customFormat="1" x14ac:dyDescent="0.2">
      <c r="A35" s="469" t="s">
        <v>49</v>
      </c>
      <c r="B35" s="469"/>
      <c r="C35" s="469"/>
      <c r="D35" s="209"/>
      <c r="E35" s="209"/>
      <c r="F35" s="209"/>
      <c r="G35" s="208">
        <f>G14</f>
        <v>0</v>
      </c>
    </row>
    <row r="36" spans="1:7" ht="12.75" customHeight="1" x14ac:dyDescent="0.2">
      <c r="A36" s="470" t="s">
        <v>50</v>
      </c>
      <c r="B36" s="470"/>
      <c r="C36" s="470"/>
      <c r="D36" s="138"/>
      <c r="E36" s="138"/>
      <c r="F36" s="138"/>
      <c r="G36" s="137">
        <f>G34+G35</f>
        <v>115410</v>
      </c>
    </row>
    <row r="37" spans="1:7" s="169" customFormat="1" ht="12.75" customHeight="1" x14ac:dyDescent="0.2">
      <c r="A37" s="471" t="s">
        <v>81</v>
      </c>
      <c r="B37" s="472"/>
      <c r="C37" s="473"/>
      <c r="D37" s="152"/>
      <c r="E37" s="152"/>
      <c r="F37" s="152"/>
      <c r="G37" s="151">
        <v>0</v>
      </c>
    </row>
    <row r="38" spans="1:7" ht="12.75" customHeight="1" x14ac:dyDescent="0.2">
      <c r="A38" s="474" t="s">
        <v>73</v>
      </c>
      <c r="B38" s="475"/>
      <c r="C38" s="476"/>
      <c r="D38" s="138"/>
      <c r="E38" s="138"/>
      <c r="F38" s="138"/>
      <c r="G38" s="147">
        <v>0</v>
      </c>
    </row>
    <row r="39" spans="1:7" s="159" customFormat="1" ht="12.75" customHeight="1" x14ac:dyDescent="0.2">
      <c r="A39" s="399" t="s">
        <v>72</v>
      </c>
      <c r="B39" s="400"/>
      <c r="C39" s="401"/>
      <c r="D39" s="206"/>
      <c r="E39" s="206"/>
      <c r="F39" s="206"/>
      <c r="G39" s="144">
        <v>0</v>
      </c>
    </row>
    <row r="40" spans="1:7" s="203" customFormat="1" ht="24.75" customHeight="1" x14ac:dyDescent="0.2">
      <c r="A40" s="402" t="s">
        <v>142</v>
      </c>
      <c r="B40" s="402"/>
      <c r="C40" s="402"/>
      <c r="D40" s="205"/>
      <c r="E40" s="205"/>
      <c r="F40" s="205"/>
      <c r="G40" s="204">
        <f>SUM(G41:G45)</f>
        <v>1645831</v>
      </c>
    </row>
    <row r="41" spans="1:7" s="159" customFormat="1" ht="12.75" customHeight="1" x14ac:dyDescent="0.2">
      <c r="A41" s="393" t="s">
        <v>114</v>
      </c>
      <c r="B41" s="394"/>
      <c r="C41" s="395"/>
      <c r="D41" s="202"/>
      <c r="E41" s="202"/>
      <c r="F41" s="202"/>
      <c r="G41" s="201">
        <v>914441</v>
      </c>
    </row>
    <row r="42" spans="1:7" s="159" customFormat="1" ht="12.75" customHeight="1" x14ac:dyDescent="0.2">
      <c r="A42" s="393" t="s">
        <v>115</v>
      </c>
      <c r="B42" s="394"/>
      <c r="C42" s="395"/>
      <c r="D42" s="202"/>
      <c r="E42" s="202"/>
      <c r="F42" s="202"/>
      <c r="G42" s="201">
        <v>485668</v>
      </c>
    </row>
    <row r="43" spans="1:7" s="159" customFormat="1" ht="12.75" customHeight="1" x14ac:dyDescent="0.2">
      <c r="A43" s="393" t="s">
        <v>116</v>
      </c>
      <c r="B43" s="394"/>
      <c r="C43" s="395"/>
      <c r="D43" s="202"/>
      <c r="E43" s="202"/>
      <c r="F43" s="202"/>
      <c r="G43" s="201">
        <v>87972</v>
      </c>
    </row>
    <row r="44" spans="1:7" s="159" customFormat="1" ht="12.75" customHeight="1" x14ac:dyDescent="0.2">
      <c r="A44" s="393" t="s">
        <v>117</v>
      </c>
      <c r="B44" s="394"/>
      <c r="C44" s="395"/>
      <c r="D44" s="202"/>
      <c r="E44" s="202"/>
      <c r="F44" s="202"/>
      <c r="G44" s="201">
        <v>157750</v>
      </c>
    </row>
    <row r="45" spans="1:7" s="159" customFormat="1" ht="12.75" customHeight="1" x14ac:dyDescent="0.2">
      <c r="A45" s="393" t="s">
        <v>119</v>
      </c>
      <c r="B45" s="394"/>
      <c r="C45" s="395"/>
      <c r="D45" s="202"/>
      <c r="E45" s="202"/>
      <c r="F45" s="202"/>
      <c r="G45" s="201"/>
    </row>
    <row r="46" spans="1:7" x14ac:dyDescent="0.2">
      <c r="A46" s="409" t="s">
        <v>51</v>
      </c>
      <c r="B46" s="409"/>
      <c r="C46" s="409"/>
      <c r="D46" s="179"/>
      <c r="E46" s="179"/>
      <c r="F46" s="179"/>
      <c r="G46" s="235">
        <f>(G27+G40)/(G6+G20)</f>
        <v>0.81884493094588873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60" t="s">
        <v>15</v>
      </c>
      <c r="B48" s="477"/>
      <c r="C48" s="478"/>
      <c r="D48" s="233"/>
      <c r="E48" s="233"/>
      <c r="F48" s="233"/>
      <c r="G48" s="451">
        <f>G69+G74+G81+G85+G89</f>
        <v>631345.26440677966</v>
      </c>
    </row>
    <row r="49" spans="1:9" s="158" customFormat="1" x14ac:dyDescent="0.2">
      <c r="A49" s="479"/>
      <c r="B49" s="480"/>
      <c r="C49" s="481"/>
      <c r="D49" s="234"/>
      <c r="E49" s="234"/>
      <c r="F49" s="234"/>
      <c r="G49" s="451"/>
    </row>
    <row r="50" spans="1:9" s="158" customFormat="1" x14ac:dyDescent="0.2">
      <c r="A50" s="411" t="s">
        <v>16</v>
      </c>
      <c r="B50" s="411"/>
      <c r="C50" s="411"/>
      <c r="D50" s="411"/>
      <c r="E50" s="411"/>
      <c r="F50" s="411"/>
      <c r="G50" s="411"/>
    </row>
    <row r="51" spans="1:9" s="158" customFormat="1" ht="24.75" customHeight="1" x14ac:dyDescent="0.2">
      <c r="A51" s="410" t="s">
        <v>17</v>
      </c>
      <c r="B51" s="410"/>
      <c r="C51" s="410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229"/>
      <c r="I51" s="191"/>
    </row>
    <row r="52" spans="1:9" s="184" customFormat="1" x14ac:dyDescent="0.2">
      <c r="A52" s="439" t="s">
        <v>18</v>
      </c>
      <c r="B52" s="440"/>
      <c r="C52" s="441"/>
      <c r="D52" s="187">
        <v>0.28999999999999998</v>
      </c>
      <c r="E52" s="187">
        <f t="shared" ref="E52:E58" si="0">D52*1.15</f>
        <v>0.33349999999999996</v>
      </c>
      <c r="F52" s="187"/>
      <c r="G52" s="180">
        <v>9845</v>
      </c>
    </row>
    <row r="53" spans="1:9" s="184" customFormat="1" x14ac:dyDescent="0.2">
      <c r="A53" s="439" t="s">
        <v>19</v>
      </c>
      <c r="B53" s="440"/>
      <c r="C53" s="441"/>
      <c r="D53" s="187">
        <v>0.78</v>
      </c>
      <c r="E53" s="187">
        <f t="shared" si="0"/>
        <v>0.89699999999999991</v>
      </c>
      <c r="F53" s="187"/>
      <c r="G53" s="180">
        <v>70182</v>
      </c>
    </row>
    <row r="54" spans="1:9" s="184" customFormat="1" x14ac:dyDescent="0.2">
      <c r="A54" s="439" t="s">
        <v>20</v>
      </c>
      <c r="B54" s="440"/>
      <c r="C54" s="441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39" t="s">
        <v>21</v>
      </c>
      <c r="B55" s="440"/>
      <c r="C55" s="441"/>
      <c r="D55" s="187">
        <v>0.08</v>
      </c>
      <c r="E55" s="187">
        <f t="shared" si="0"/>
        <v>9.1999999999999998E-2</v>
      </c>
      <c r="F55" s="187"/>
      <c r="G55" s="180">
        <v>4764</v>
      </c>
    </row>
    <row r="56" spans="1:9" s="184" customFormat="1" x14ac:dyDescent="0.2">
      <c r="A56" s="439" t="s">
        <v>22</v>
      </c>
      <c r="B56" s="440"/>
      <c r="C56" s="441"/>
      <c r="D56" s="187">
        <v>1.1399999999999999</v>
      </c>
      <c r="E56" s="187">
        <f t="shared" si="0"/>
        <v>1.3109999999999997</v>
      </c>
      <c r="F56" s="187"/>
      <c r="G56" s="180">
        <v>22230</v>
      </c>
    </row>
    <row r="57" spans="1:9" s="184" customFormat="1" x14ac:dyDescent="0.2">
      <c r="A57" s="439" t="s">
        <v>94</v>
      </c>
      <c r="B57" s="440"/>
      <c r="C57" s="441"/>
      <c r="D57" s="187">
        <v>2.91</v>
      </c>
      <c r="E57" s="187">
        <f t="shared" si="0"/>
        <v>3.3464999999999998</v>
      </c>
      <c r="F57" s="187"/>
      <c r="G57" s="180">
        <v>50811</v>
      </c>
      <c r="I57" s="190">
        <f>(I92-G92)*-1</f>
        <v>-1</v>
      </c>
    </row>
    <row r="58" spans="1:9" s="184" customFormat="1" x14ac:dyDescent="0.2">
      <c r="A58" s="439" t="s">
        <v>141</v>
      </c>
      <c r="B58" s="440"/>
      <c r="C58" s="441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39" t="s">
        <v>24</v>
      </c>
      <c r="B59" s="440"/>
      <c r="C59" s="441"/>
      <c r="D59" s="187"/>
      <c r="E59" s="187"/>
      <c r="F59" s="187"/>
      <c r="G59" s="180"/>
      <c r="I59" s="189" t="s">
        <v>135</v>
      </c>
    </row>
    <row r="60" spans="1:9" s="184" customFormat="1" ht="25.5" customHeight="1" x14ac:dyDescent="0.2">
      <c r="A60" s="410" t="s">
        <v>25</v>
      </c>
      <c r="B60" s="410"/>
      <c r="C60" s="410"/>
      <c r="D60" s="188"/>
      <c r="E60" s="188"/>
      <c r="F60" s="188"/>
      <c r="G60" s="229"/>
    </row>
    <row r="61" spans="1:9" s="158" customFormat="1" ht="24.75" customHeight="1" x14ac:dyDescent="0.2">
      <c r="A61" s="445" t="s">
        <v>27</v>
      </c>
      <c r="B61" s="445"/>
      <c r="C61" s="445"/>
      <c r="D61" s="183">
        <f>((0.24*6)+(0.25*6))/12</f>
        <v>0.245</v>
      </c>
      <c r="E61" s="187"/>
      <c r="F61" s="187">
        <f>D61</f>
        <v>0.245</v>
      </c>
      <c r="G61" s="180">
        <v>14291</v>
      </c>
    </row>
    <row r="62" spans="1:9" s="158" customFormat="1" x14ac:dyDescent="0.2">
      <c r="A62" s="449" t="s">
        <v>140</v>
      </c>
      <c r="B62" s="449"/>
      <c r="C62" s="449"/>
      <c r="D62" s="183">
        <v>0.43</v>
      </c>
      <c r="E62" s="183">
        <v>0.43</v>
      </c>
      <c r="F62" s="183">
        <f>D62</f>
        <v>0.43</v>
      </c>
      <c r="G62" s="180">
        <v>16831</v>
      </c>
    </row>
    <row r="63" spans="1:9" s="158" customFormat="1" x14ac:dyDescent="0.2">
      <c r="A63" s="439" t="s">
        <v>31</v>
      </c>
      <c r="B63" s="440"/>
      <c r="C63" s="441"/>
      <c r="D63" s="187">
        <f>((1.27*6)+(1.4*6))/12</f>
        <v>1.335</v>
      </c>
      <c r="E63" s="187"/>
      <c r="F63" s="187">
        <f>D63</f>
        <v>1.335</v>
      </c>
      <c r="G63" s="180">
        <v>44459</v>
      </c>
    </row>
    <row r="64" spans="1:9" s="158" customFormat="1" x14ac:dyDescent="0.2">
      <c r="A64" s="439" t="s">
        <v>139</v>
      </c>
      <c r="B64" s="440"/>
      <c r="C64" s="441"/>
      <c r="D64" s="186">
        <v>0.27</v>
      </c>
      <c r="E64" s="186"/>
      <c r="F64" s="186"/>
      <c r="G64" s="180">
        <f>F64*C2*12</f>
        <v>0</v>
      </c>
    </row>
    <row r="65" spans="1:9" s="184" customFormat="1" ht="48.75" customHeight="1" x14ac:dyDescent="0.2">
      <c r="A65" s="446" t="s">
        <v>138</v>
      </c>
      <c r="B65" s="447"/>
      <c r="C65" s="448"/>
      <c r="D65" s="185">
        <v>0.21</v>
      </c>
      <c r="E65" s="185"/>
      <c r="F65" s="185"/>
      <c r="G65" s="180">
        <f>F65*C2*12</f>
        <v>0</v>
      </c>
    </row>
    <row r="66" spans="1:9" s="158" customFormat="1" x14ac:dyDescent="0.2">
      <c r="A66" s="409" t="s">
        <v>98</v>
      </c>
      <c r="B66" s="409"/>
      <c r="C66" s="409"/>
      <c r="D66" s="179"/>
      <c r="E66" s="179"/>
      <c r="F66" s="179"/>
      <c r="G66" s="182">
        <f>SUM(G52:G65)</f>
        <v>233413</v>
      </c>
    </row>
    <row r="67" spans="1:9" s="158" customFormat="1" x14ac:dyDescent="0.2">
      <c r="A67" s="445" t="s">
        <v>32</v>
      </c>
      <c r="B67" s="445"/>
      <c r="C67" s="445"/>
      <c r="D67" s="183"/>
      <c r="E67" s="183"/>
      <c r="F67" s="183"/>
      <c r="G67" s="180">
        <v>4764</v>
      </c>
    </row>
    <row r="68" spans="1:9" s="158" customFormat="1" x14ac:dyDescent="0.2">
      <c r="A68" s="445" t="s">
        <v>33</v>
      </c>
      <c r="B68" s="445"/>
      <c r="C68" s="445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v>23182</v>
      </c>
    </row>
    <row r="69" spans="1:9" s="131" customFormat="1" x14ac:dyDescent="0.2">
      <c r="A69" s="409" t="s">
        <v>99</v>
      </c>
      <c r="B69" s="409"/>
      <c r="C69" s="409"/>
      <c r="D69" s="179"/>
      <c r="E69" s="179"/>
      <c r="F69" s="179"/>
      <c r="G69" s="182">
        <f>G66+G67+G68</f>
        <v>261359</v>
      </c>
    </row>
    <row r="70" spans="1:9" x14ac:dyDescent="0.2">
      <c r="A70" s="411" t="s">
        <v>35</v>
      </c>
      <c r="B70" s="411"/>
      <c r="C70" s="411"/>
      <c r="D70" s="411"/>
      <c r="E70" s="411"/>
      <c r="F70" s="411"/>
      <c r="G70" s="411"/>
    </row>
    <row r="71" spans="1:9" ht="14.25" customHeight="1" x14ac:dyDescent="0.2">
      <c r="A71" s="450" t="s">
        <v>137</v>
      </c>
      <c r="B71" s="450"/>
      <c r="C71" s="450"/>
      <c r="D71" s="181">
        <v>4.03</v>
      </c>
      <c r="E71" s="181">
        <v>4.6399999999999997</v>
      </c>
      <c r="F71" s="181"/>
      <c r="G71" s="180">
        <v>298301</v>
      </c>
    </row>
    <row r="72" spans="1:9" x14ac:dyDescent="0.2">
      <c r="A72" s="445" t="s">
        <v>32</v>
      </c>
      <c r="B72" s="445"/>
      <c r="C72" s="445"/>
      <c r="D72" s="181"/>
      <c r="E72" s="181"/>
      <c r="F72" s="181"/>
      <c r="G72" s="180">
        <v>2223</v>
      </c>
    </row>
    <row r="73" spans="1:9" x14ac:dyDescent="0.2">
      <c r="A73" s="445" t="s">
        <v>33</v>
      </c>
      <c r="B73" s="445"/>
      <c r="C73" s="445"/>
      <c r="D73" s="181"/>
      <c r="E73" s="181"/>
      <c r="F73" s="181"/>
      <c r="G73" s="180">
        <v>11432</v>
      </c>
    </row>
    <row r="74" spans="1:9" x14ac:dyDescent="0.2">
      <c r="A74" s="409" t="s">
        <v>38</v>
      </c>
      <c r="B74" s="409"/>
      <c r="C74" s="409"/>
      <c r="D74" s="179"/>
      <c r="E74" s="179"/>
      <c r="F74" s="179"/>
      <c r="G74" s="229">
        <f>SUM(G71:G73)</f>
        <v>311956</v>
      </c>
    </row>
    <row r="75" spans="1:9" s="169" customFormat="1" ht="14.25" customHeight="1" x14ac:dyDescent="0.2">
      <c r="A75" s="427" t="s">
        <v>82</v>
      </c>
      <c r="B75" s="428"/>
      <c r="C75" s="428"/>
      <c r="D75" s="428"/>
      <c r="E75" s="428"/>
      <c r="F75" s="428"/>
      <c r="G75" s="429"/>
    </row>
    <row r="76" spans="1:9" s="169" customFormat="1" ht="51" customHeight="1" x14ac:dyDescent="0.2">
      <c r="A76" s="404" t="s">
        <v>136</v>
      </c>
      <c r="B76" s="405"/>
      <c r="C76" s="406"/>
      <c r="D76" s="176"/>
      <c r="E76" s="176"/>
      <c r="F76" s="176"/>
      <c r="G76" s="177">
        <v>54000</v>
      </c>
    </row>
    <row r="77" spans="1:9" s="169" customFormat="1" ht="12.75" customHeight="1" x14ac:dyDescent="0.2">
      <c r="A77" s="432" t="s">
        <v>100</v>
      </c>
      <c r="B77" s="433"/>
      <c r="C77" s="434"/>
      <c r="D77" s="176"/>
      <c r="E77" s="176"/>
      <c r="F77" s="176"/>
      <c r="G77" s="175">
        <v>0</v>
      </c>
    </row>
    <row r="78" spans="1:9" s="169" customFormat="1" ht="12.75" customHeight="1" x14ac:dyDescent="0.2">
      <c r="A78" s="404" t="s">
        <v>120</v>
      </c>
      <c r="B78" s="405"/>
      <c r="C78" s="406"/>
      <c r="D78" s="176"/>
      <c r="E78" s="176"/>
      <c r="F78" s="176"/>
      <c r="G78" s="175">
        <v>0</v>
      </c>
      <c r="I78" s="169" t="s">
        <v>135</v>
      </c>
    </row>
    <row r="79" spans="1:9" s="169" customFormat="1" ht="12.75" customHeight="1" x14ac:dyDescent="0.2">
      <c r="A79" s="407" t="s">
        <v>37</v>
      </c>
      <c r="B79" s="407"/>
      <c r="C79" s="407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07" t="s">
        <v>85</v>
      </c>
      <c r="B80" s="407"/>
      <c r="C80" s="407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08" t="s">
        <v>86</v>
      </c>
      <c r="B81" s="408"/>
      <c r="C81" s="408"/>
      <c r="D81" s="171"/>
      <c r="E81" s="171"/>
      <c r="F81" s="171"/>
      <c r="G81" s="170">
        <f>SUM(G76:G80)</f>
        <v>54000</v>
      </c>
    </row>
    <row r="82" spans="1:10" s="164" customFormat="1" x14ac:dyDescent="0.2">
      <c r="A82" s="442" t="s">
        <v>77</v>
      </c>
      <c r="B82" s="443"/>
      <c r="C82" s="443"/>
      <c r="D82" s="443"/>
      <c r="E82" s="443"/>
      <c r="F82" s="443"/>
      <c r="G82" s="444"/>
    </row>
    <row r="83" spans="1:10" s="164" customFormat="1" x14ac:dyDescent="0.2">
      <c r="A83" s="430" t="s">
        <v>37</v>
      </c>
      <c r="B83" s="430"/>
      <c r="C83" s="430"/>
      <c r="D83" s="168"/>
      <c r="E83" s="168"/>
      <c r="F83" s="168"/>
      <c r="G83" s="167">
        <f>G18*0.12</f>
        <v>0</v>
      </c>
    </row>
    <row r="84" spans="1:10" s="164" customFormat="1" x14ac:dyDescent="0.2">
      <c r="A84" s="430" t="s">
        <v>75</v>
      </c>
      <c r="B84" s="430"/>
      <c r="C84" s="430"/>
      <c r="D84" s="168"/>
      <c r="E84" s="168"/>
      <c r="F84" s="168"/>
      <c r="G84" s="167">
        <f>G18-G18/1.18</f>
        <v>0</v>
      </c>
    </row>
    <row r="85" spans="1:10" s="164" customFormat="1" x14ac:dyDescent="0.2">
      <c r="A85" s="431" t="s">
        <v>78</v>
      </c>
      <c r="B85" s="431"/>
      <c r="C85" s="431"/>
      <c r="D85" s="166"/>
      <c r="E85" s="166"/>
      <c r="F85" s="166"/>
      <c r="G85" s="165">
        <f>G83+G84</f>
        <v>0</v>
      </c>
    </row>
    <row r="86" spans="1:10" s="159" customFormat="1" x14ac:dyDescent="0.2">
      <c r="A86" s="436" t="s">
        <v>74</v>
      </c>
      <c r="B86" s="437"/>
      <c r="C86" s="437"/>
      <c r="D86" s="437"/>
      <c r="E86" s="437"/>
      <c r="F86" s="437"/>
      <c r="G86" s="438"/>
    </row>
    <row r="87" spans="1:10" s="159" customFormat="1" x14ac:dyDescent="0.2">
      <c r="A87" s="403" t="s">
        <v>37</v>
      </c>
      <c r="B87" s="403"/>
      <c r="C87" s="403"/>
      <c r="D87" s="163"/>
      <c r="E87" s="163"/>
      <c r="F87" s="163"/>
      <c r="G87" s="162">
        <f>G73*0.2</f>
        <v>2286.4</v>
      </c>
    </row>
    <row r="88" spans="1:10" s="159" customFormat="1" x14ac:dyDescent="0.2">
      <c r="A88" s="403" t="s">
        <v>75</v>
      </c>
      <c r="B88" s="403"/>
      <c r="C88" s="403"/>
      <c r="D88" s="163"/>
      <c r="E88" s="163"/>
      <c r="F88" s="163"/>
      <c r="G88" s="162">
        <f>G73-G73/1.18</f>
        <v>1743.8644067796613</v>
      </c>
    </row>
    <row r="89" spans="1:10" s="159" customFormat="1" x14ac:dyDescent="0.2">
      <c r="A89" s="435" t="s">
        <v>76</v>
      </c>
      <c r="B89" s="435"/>
      <c r="C89" s="435"/>
      <c r="D89" s="161"/>
      <c r="E89" s="161"/>
      <c r="F89" s="161"/>
      <c r="G89" s="160">
        <f>G87+G88</f>
        <v>4030.2644067796614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17" t="s">
        <v>134</v>
      </c>
      <c r="B91" s="418"/>
      <c r="C91" s="418"/>
      <c r="D91" s="418"/>
      <c r="E91" s="418"/>
      <c r="F91" s="418"/>
      <c r="G91" s="419"/>
    </row>
    <row r="92" spans="1:10" ht="12.75" customHeight="1" x14ac:dyDescent="0.2">
      <c r="A92" s="420" t="s">
        <v>95</v>
      </c>
      <c r="B92" s="421"/>
      <c r="C92" s="422"/>
      <c r="D92" s="140"/>
      <c r="E92" s="140"/>
      <c r="F92" s="140"/>
      <c r="G92" s="137">
        <f>G11-G69</f>
        <v>-1</v>
      </c>
      <c r="I92" s="155">
        <f>(G65+G64)*-1</f>
        <v>0</v>
      </c>
      <c r="J92" s="154" t="s">
        <v>133</v>
      </c>
    </row>
    <row r="93" spans="1:10" ht="12.75" customHeight="1" x14ac:dyDescent="0.2">
      <c r="A93" s="420" t="s">
        <v>96</v>
      </c>
      <c r="B93" s="421"/>
      <c r="C93" s="422"/>
      <c r="D93" s="140"/>
      <c r="E93" s="140"/>
      <c r="F93" s="140"/>
      <c r="G93" s="153">
        <f>G16-G74</f>
        <v>-183659</v>
      </c>
    </row>
    <row r="94" spans="1:10" ht="12.75" customHeight="1" x14ac:dyDescent="0.2">
      <c r="A94" s="420" t="s">
        <v>111</v>
      </c>
      <c r="B94" s="421"/>
      <c r="C94" s="422"/>
      <c r="D94" s="140"/>
      <c r="E94" s="140"/>
      <c r="F94" s="140"/>
      <c r="G94" s="137">
        <v>35193</v>
      </c>
    </row>
    <row r="95" spans="1:10" s="149" customFormat="1" ht="25.5" customHeight="1" x14ac:dyDescent="0.2">
      <c r="A95" s="415" t="s">
        <v>108</v>
      </c>
      <c r="B95" s="415"/>
      <c r="C95" s="415"/>
      <c r="D95" s="152"/>
      <c r="E95" s="152"/>
      <c r="F95" s="152"/>
      <c r="G95" s="151">
        <f>G17-G81</f>
        <v>-54000</v>
      </c>
      <c r="I95" s="150" t="s">
        <v>132</v>
      </c>
      <c r="J95" s="143"/>
    </row>
    <row r="96" spans="1:10" s="146" customFormat="1" ht="12.75" customHeight="1" x14ac:dyDescent="0.2">
      <c r="A96" s="416" t="s">
        <v>109</v>
      </c>
      <c r="B96" s="416"/>
      <c r="C96" s="416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26" t="s">
        <v>110</v>
      </c>
      <c r="B97" s="426"/>
      <c r="C97" s="426"/>
      <c r="D97" s="145"/>
      <c r="E97" s="145"/>
      <c r="F97" s="145"/>
      <c r="G97" s="144">
        <v>0</v>
      </c>
      <c r="I97" s="143"/>
      <c r="J97" s="143"/>
    </row>
    <row r="98" spans="1:10" ht="12.75" customHeight="1" x14ac:dyDescent="0.2">
      <c r="A98" s="420" t="s">
        <v>131</v>
      </c>
      <c r="B98" s="421"/>
      <c r="C98" s="422"/>
      <c r="D98" s="140"/>
      <c r="E98" s="140"/>
      <c r="F98" s="140"/>
      <c r="G98" s="137">
        <f>G94+G93+G92+G95+G96+G97</f>
        <v>-202467</v>
      </c>
      <c r="H98" s="139"/>
    </row>
    <row r="99" spans="1:10" ht="12.75" customHeight="1" x14ac:dyDescent="0.2">
      <c r="A99" s="423" t="s">
        <v>130</v>
      </c>
      <c r="B99" s="424"/>
      <c r="C99" s="425"/>
      <c r="D99" s="140"/>
      <c r="E99" s="140"/>
      <c r="F99" s="140"/>
      <c r="G99" s="137"/>
      <c r="H99" s="139"/>
      <c r="I99" s="141" t="s">
        <v>129</v>
      </c>
    </row>
    <row r="100" spans="1:10" x14ac:dyDescent="0.2">
      <c r="A100" s="396" t="s">
        <v>128</v>
      </c>
      <c r="B100" s="397"/>
      <c r="C100" s="398"/>
      <c r="D100" s="140"/>
      <c r="E100" s="140"/>
      <c r="F100" s="140"/>
      <c r="G100" s="137">
        <v>0</v>
      </c>
      <c r="H100" s="139"/>
      <c r="I100" s="136" t="s">
        <v>126</v>
      </c>
    </row>
    <row r="101" spans="1:10" s="135" customFormat="1" x14ac:dyDescent="0.2">
      <c r="A101" s="396" t="s">
        <v>127</v>
      </c>
      <c r="B101" s="397"/>
      <c r="C101" s="398"/>
      <c r="D101" s="138"/>
      <c r="E101" s="138"/>
      <c r="F101" s="138"/>
      <c r="G101" s="137">
        <v>0</v>
      </c>
      <c r="I101" s="136" t="s">
        <v>126</v>
      </c>
    </row>
    <row r="102" spans="1:10" ht="26.25" customHeight="1" x14ac:dyDescent="0.2">
      <c r="A102" s="412" t="s">
        <v>107</v>
      </c>
      <c r="B102" s="413"/>
      <c r="C102" s="414"/>
      <c r="D102" s="134"/>
      <c r="E102" s="134"/>
      <c r="F102" s="134"/>
      <c r="G102" s="133">
        <f>G98-G101-G100</f>
        <v>-202467</v>
      </c>
      <c r="I102" s="115" t="s">
        <v>125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392" t="s">
        <v>124</v>
      </c>
      <c r="B109" s="392"/>
      <c r="C109" s="392"/>
      <c r="D109" s="392"/>
      <c r="E109" s="392"/>
      <c r="F109" s="392"/>
      <c r="G109" s="392"/>
    </row>
    <row r="110" spans="1:10" x14ac:dyDescent="0.2">
      <c r="A110" s="123" t="s">
        <v>123</v>
      </c>
      <c r="B110" s="123"/>
      <c r="C110" s="123"/>
      <c r="G110" s="124">
        <v>0</v>
      </c>
    </row>
    <row r="111" spans="1:10" ht="53.25" customHeight="1" x14ac:dyDescent="0.2">
      <c r="A111" s="392" t="s">
        <v>122</v>
      </c>
      <c r="B111" s="392"/>
      <c r="C111" s="392"/>
      <c r="D111" s="392"/>
      <c r="E111" s="392"/>
      <c r="F111" s="392"/>
      <c r="G111" s="392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121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8:G8"/>
    <mergeCell ref="A9:C9"/>
    <mergeCell ref="A10:C10"/>
    <mergeCell ref="A11:C11"/>
    <mergeCell ref="A12:G12"/>
    <mergeCell ref="A13:C13"/>
    <mergeCell ref="A1:G1"/>
    <mergeCell ref="A2:B2"/>
    <mergeCell ref="A3:B3"/>
    <mergeCell ref="A4:B4"/>
    <mergeCell ref="A6:C7"/>
    <mergeCell ref="D6:D7"/>
    <mergeCell ref="F6:F7"/>
    <mergeCell ref="G6:G7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33:G33"/>
    <mergeCell ref="A34:C34"/>
    <mergeCell ref="A35:C35"/>
    <mergeCell ref="A36:C36"/>
    <mergeCell ref="A37:C37"/>
    <mergeCell ref="A38:C38"/>
    <mergeCell ref="A27:C28"/>
    <mergeCell ref="G27:G28"/>
    <mergeCell ref="A29:G29"/>
    <mergeCell ref="A30:C30"/>
    <mergeCell ref="A31:C31"/>
    <mergeCell ref="A32:C32"/>
    <mergeCell ref="G48:G49"/>
    <mergeCell ref="A50:G50"/>
    <mergeCell ref="A51:C51"/>
    <mergeCell ref="A39:C39"/>
    <mergeCell ref="A40:C40"/>
    <mergeCell ref="A41:C41"/>
    <mergeCell ref="A42:C42"/>
    <mergeCell ref="A43:C43"/>
    <mergeCell ref="A44:C44"/>
    <mergeCell ref="A52:C52"/>
    <mergeCell ref="A53:C53"/>
    <mergeCell ref="A54:C54"/>
    <mergeCell ref="A55:C55"/>
    <mergeCell ref="A56:C56"/>
    <mergeCell ref="A57:C57"/>
    <mergeCell ref="A45:C45"/>
    <mergeCell ref="A46:C46"/>
    <mergeCell ref="A48:C49"/>
    <mergeCell ref="A64:C64"/>
    <mergeCell ref="A65:C65"/>
    <mergeCell ref="A66:C66"/>
    <mergeCell ref="A67:C67"/>
    <mergeCell ref="A68:C68"/>
    <mergeCell ref="A69:C69"/>
    <mergeCell ref="A58:C58"/>
    <mergeCell ref="A59:C59"/>
    <mergeCell ref="A60:C60"/>
    <mergeCell ref="A61:C61"/>
    <mergeCell ref="A62:C62"/>
    <mergeCell ref="A63:C63"/>
    <mergeCell ref="A76:C76"/>
    <mergeCell ref="A77:C77"/>
    <mergeCell ref="A78:C78"/>
    <mergeCell ref="A79:C79"/>
    <mergeCell ref="A80:C80"/>
    <mergeCell ref="A81:C81"/>
    <mergeCell ref="A70:G70"/>
    <mergeCell ref="A71:C71"/>
    <mergeCell ref="A72:C72"/>
    <mergeCell ref="A73:C73"/>
    <mergeCell ref="A74:C74"/>
    <mergeCell ref="A75:G75"/>
    <mergeCell ref="A88:C88"/>
    <mergeCell ref="A89:C89"/>
    <mergeCell ref="A91:G91"/>
    <mergeCell ref="A92:C92"/>
    <mergeCell ref="A93:C93"/>
    <mergeCell ref="A94:C94"/>
    <mergeCell ref="A82:G82"/>
    <mergeCell ref="A83:C83"/>
    <mergeCell ref="A84:C84"/>
    <mergeCell ref="A85:C85"/>
    <mergeCell ref="A86:G86"/>
    <mergeCell ref="A87:C87"/>
    <mergeCell ref="A101:C101"/>
    <mergeCell ref="A102:C102"/>
    <mergeCell ref="A109:G109"/>
    <mergeCell ref="A111:G111"/>
    <mergeCell ref="A95:C95"/>
    <mergeCell ref="A96:C96"/>
    <mergeCell ref="A97:C97"/>
    <mergeCell ref="A98:C98"/>
    <mergeCell ref="A99:C99"/>
    <mergeCell ref="A100:C100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14"/>
  <sheetViews>
    <sheetView tabSelected="1" view="pageBreakPreview" topLeftCell="A4" zoomScaleNormal="100" zoomScaleSheetLayoutView="100" workbookViewId="0">
      <selection activeCell="D111" sqref="D111"/>
    </sheetView>
  </sheetViews>
  <sheetFormatPr defaultRowHeight="12.75" x14ac:dyDescent="0.2"/>
  <cols>
    <col min="1" max="1" width="10" style="237" customWidth="1"/>
    <col min="2" max="2" width="9.140625" style="238" customWidth="1"/>
    <col min="3" max="3" width="52.7109375" style="238" customWidth="1"/>
    <col min="4" max="4" width="8" style="270" customWidth="1"/>
    <col min="5" max="5" width="15.5703125" style="252" customWidth="1"/>
    <col min="6" max="6" width="9.5703125" style="238" bestFit="1" customWidth="1"/>
    <col min="7" max="16384" width="9.140625" style="238"/>
  </cols>
  <sheetData>
    <row r="1" spans="1:5" ht="60.75" customHeight="1" x14ac:dyDescent="0.2">
      <c r="A1" s="457" t="s">
        <v>201</v>
      </c>
      <c r="B1" s="457"/>
      <c r="C1" s="457"/>
      <c r="D1" s="457"/>
      <c r="E1" s="457"/>
    </row>
    <row r="2" spans="1:5" x14ac:dyDescent="0.2">
      <c r="A2" s="530" t="s">
        <v>2</v>
      </c>
      <c r="B2" s="530"/>
      <c r="C2" s="239">
        <f>C3+C4</f>
        <v>2653.9</v>
      </c>
      <c r="D2" s="240"/>
    </row>
    <row r="3" spans="1:5" x14ac:dyDescent="0.2">
      <c r="A3" s="531" t="s">
        <v>3</v>
      </c>
      <c r="B3" s="531"/>
      <c r="C3" s="241">
        <v>2653.9</v>
      </c>
      <c r="D3" s="240"/>
      <c r="E3" s="242"/>
    </row>
    <row r="4" spans="1:5" x14ac:dyDescent="0.2">
      <c r="A4" s="531" t="s">
        <v>4</v>
      </c>
      <c r="B4" s="531"/>
      <c r="C4" s="241">
        <v>0</v>
      </c>
      <c r="D4" s="240"/>
      <c r="E4" s="242"/>
    </row>
    <row r="5" spans="1:5" x14ac:dyDescent="0.2">
      <c r="A5" s="243"/>
      <c r="B5" s="294"/>
      <c r="C5" s="244"/>
      <c r="D5" s="240"/>
      <c r="E5" s="242"/>
    </row>
    <row r="6" spans="1:5" x14ac:dyDescent="0.2">
      <c r="A6" s="506" t="s">
        <v>5</v>
      </c>
      <c r="B6" s="532"/>
      <c r="C6" s="533"/>
      <c r="D6" s="537" t="s">
        <v>159</v>
      </c>
      <c r="E6" s="573">
        <f>E15+E19+E27</f>
        <v>1063941.29</v>
      </c>
    </row>
    <row r="7" spans="1:5" x14ac:dyDescent="0.2">
      <c r="A7" s="534"/>
      <c r="B7" s="535"/>
      <c r="C7" s="536"/>
      <c r="D7" s="538"/>
      <c r="E7" s="574"/>
    </row>
    <row r="8" spans="1:5" x14ac:dyDescent="0.2">
      <c r="A8" s="497" t="s">
        <v>16</v>
      </c>
      <c r="B8" s="497"/>
      <c r="C8" s="497"/>
      <c r="D8" s="497"/>
      <c r="E8" s="497"/>
    </row>
    <row r="9" spans="1:5" x14ac:dyDescent="0.2">
      <c r="A9" s="512" t="s">
        <v>184</v>
      </c>
      <c r="B9" s="513"/>
      <c r="C9" s="514"/>
      <c r="D9" s="272">
        <v>6.83</v>
      </c>
      <c r="E9" s="288">
        <v>217566.79</v>
      </c>
    </row>
    <row r="10" spans="1:5" x14ac:dyDescent="0.2">
      <c r="A10" s="515" t="s">
        <v>200</v>
      </c>
      <c r="B10" s="515"/>
      <c r="C10" s="515"/>
      <c r="D10" s="274">
        <v>2.41</v>
      </c>
      <c r="E10" s="288">
        <v>76770.31</v>
      </c>
    </row>
    <row r="11" spans="1:5" ht="12.75" customHeight="1" x14ac:dyDescent="0.2">
      <c r="A11" s="498" t="s">
        <v>163</v>
      </c>
      <c r="B11" s="499"/>
      <c r="C11" s="500"/>
      <c r="D11" s="274"/>
      <c r="E11" s="288">
        <v>12984.85</v>
      </c>
    </row>
    <row r="12" spans="1:5" x14ac:dyDescent="0.2">
      <c r="A12" s="498" t="s">
        <v>156</v>
      </c>
      <c r="B12" s="499"/>
      <c r="C12" s="500"/>
      <c r="D12" s="274">
        <v>1.1100000000000001</v>
      </c>
      <c r="E12" s="288">
        <v>35359.33</v>
      </c>
    </row>
    <row r="13" spans="1:5" x14ac:dyDescent="0.2">
      <c r="A13" s="515" t="s">
        <v>204</v>
      </c>
      <c r="B13" s="515"/>
      <c r="C13" s="515"/>
      <c r="D13" s="274"/>
      <c r="E13" s="288"/>
    </row>
    <row r="14" spans="1:5" x14ac:dyDescent="0.2">
      <c r="A14" s="515" t="s">
        <v>185</v>
      </c>
      <c r="B14" s="515"/>
      <c r="C14" s="515"/>
      <c r="D14" s="274"/>
      <c r="E14" s="288">
        <v>7160.4</v>
      </c>
    </row>
    <row r="15" spans="1:5" x14ac:dyDescent="0.2">
      <c r="A15" s="501" t="s">
        <v>10</v>
      </c>
      <c r="B15" s="501"/>
      <c r="C15" s="501"/>
      <c r="D15" s="274"/>
      <c r="E15" s="275">
        <f>SUM(E9:E14)</f>
        <v>349841.68</v>
      </c>
    </row>
    <row r="16" spans="1:5" x14ac:dyDescent="0.2">
      <c r="A16" s="497" t="s">
        <v>35</v>
      </c>
      <c r="B16" s="497"/>
      <c r="C16" s="497"/>
      <c r="D16" s="497"/>
      <c r="E16" s="497"/>
    </row>
    <row r="17" spans="1:5" x14ac:dyDescent="0.2">
      <c r="A17" s="516" t="s">
        <v>157</v>
      </c>
      <c r="B17" s="516"/>
      <c r="C17" s="516"/>
      <c r="D17" s="272">
        <v>4.04</v>
      </c>
      <c r="E17" s="290">
        <v>128672.88</v>
      </c>
    </row>
    <row r="18" spans="1:5" x14ac:dyDescent="0.2">
      <c r="A18" s="517" t="s">
        <v>158</v>
      </c>
      <c r="B18" s="518"/>
      <c r="C18" s="518"/>
      <c r="D18" s="274"/>
      <c r="E18" s="290">
        <v>0</v>
      </c>
    </row>
    <row r="19" spans="1:5" ht="12.75" customHeight="1" x14ac:dyDescent="0.2">
      <c r="A19" s="501" t="s">
        <v>14</v>
      </c>
      <c r="B19" s="501"/>
      <c r="C19" s="501"/>
      <c r="D19" s="303"/>
      <c r="E19" s="275">
        <f>E17+E18</f>
        <v>128672.88</v>
      </c>
    </row>
    <row r="20" spans="1:5" ht="12.75" hidden="1" customHeight="1" x14ac:dyDescent="0.2">
      <c r="A20" s="539" t="s">
        <v>71</v>
      </c>
      <c r="B20" s="540"/>
      <c r="C20" s="541"/>
      <c r="D20" s="303"/>
      <c r="E20" s="260">
        <v>0</v>
      </c>
    </row>
    <row r="21" spans="1:5" ht="12.75" hidden="1" customHeight="1" x14ac:dyDescent="0.2">
      <c r="A21" s="539" t="s">
        <v>187</v>
      </c>
      <c r="B21" s="540"/>
      <c r="C21" s="541"/>
      <c r="D21" s="303"/>
      <c r="E21" s="260">
        <v>0</v>
      </c>
    </row>
    <row r="22" spans="1:5" ht="12.75" customHeight="1" x14ac:dyDescent="0.2">
      <c r="A22" s="502" t="s">
        <v>101</v>
      </c>
      <c r="B22" s="502"/>
      <c r="C22" s="502"/>
      <c r="D22" s="502"/>
      <c r="E22" s="502"/>
    </row>
    <row r="23" spans="1:5" ht="12.75" customHeight="1" x14ac:dyDescent="0.2">
      <c r="A23" s="299" t="s">
        <v>102</v>
      </c>
      <c r="B23" s="298"/>
      <c r="C23" s="298"/>
      <c r="D23" s="276"/>
      <c r="E23" s="290">
        <v>233008.87</v>
      </c>
    </row>
    <row r="24" spans="1:5" ht="12.75" customHeight="1" x14ac:dyDescent="0.2">
      <c r="A24" s="299" t="s">
        <v>103</v>
      </c>
      <c r="B24" s="298"/>
      <c r="C24" s="298"/>
      <c r="D24" s="276"/>
      <c r="E24" s="290">
        <v>175352.2</v>
      </c>
    </row>
    <row r="25" spans="1:5" ht="12.75" customHeight="1" x14ac:dyDescent="0.2">
      <c r="A25" s="299" t="s">
        <v>104</v>
      </c>
      <c r="B25" s="298"/>
      <c r="C25" s="298"/>
      <c r="D25" s="276"/>
      <c r="E25" s="290">
        <v>51839.07</v>
      </c>
    </row>
    <row r="26" spans="1:5" ht="12.75" customHeight="1" x14ac:dyDescent="0.2">
      <c r="A26" s="299" t="s">
        <v>105</v>
      </c>
      <c r="B26" s="298"/>
      <c r="C26" s="298"/>
      <c r="D26" s="276"/>
      <c r="E26" s="290">
        <v>125226.59</v>
      </c>
    </row>
    <row r="27" spans="1:5" s="261" customFormat="1" ht="12.75" customHeight="1" x14ac:dyDescent="0.2">
      <c r="A27" s="539" t="s">
        <v>162</v>
      </c>
      <c r="B27" s="540"/>
      <c r="C27" s="541"/>
      <c r="D27" s="276"/>
      <c r="E27" s="277">
        <f>SUM(E23:E26)</f>
        <v>585426.73</v>
      </c>
    </row>
    <row r="28" spans="1:5" x14ac:dyDescent="0.2">
      <c r="A28" s="253"/>
    </row>
    <row r="29" spans="1:5" x14ac:dyDescent="0.2">
      <c r="A29" s="506" t="s">
        <v>44</v>
      </c>
      <c r="B29" s="507"/>
      <c r="C29" s="508"/>
      <c r="D29" s="301"/>
      <c r="E29" s="573">
        <f>E38+E42+E48</f>
        <v>1182426.97</v>
      </c>
    </row>
    <row r="30" spans="1:5" x14ac:dyDescent="0.2">
      <c r="A30" s="509"/>
      <c r="B30" s="510"/>
      <c r="C30" s="511"/>
      <c r="D30" s="302"/>
      <c r="E30" s="574"/>
    </row>
    <row r="31" spans="1:5" x14ac:dyDescent="0.2">
      <c r="A31" s="497" t="s">
        <v>16</v>
      </c>
      <c r="B31" s="497"/>
      <c r="C31" s="497"/>
      <c r="D31" s="497"/>
      <c r="E31" s="497"/>
    </row>
    <row r="32" spans="1:5" x14ac:dyDescent="0.2">
      <c r="A32" s="512" t="s">
        <v>155</v>
      </c>
      <c r="B32" s="513"/>
      <c r="C32" s="514"/>
      <c r="D32" s="272"/>
      <c r="E32" s="273">
        <v>212098.83</v>
      </c>
    </row>
    <row r="33" spans="1:5" ht="12.75" customHeight="1" x14ac:dyDescent="0.2">
      <c r="A33" s="519" t="s">
        <v>200</v>
      </c>
      <c r="B33" s="520"/>
      <c r="C33" s="521"/>
      <c r="D33" s="274"/>
      <c r="E33" s="273">
        <v>70313.759999999995</v>
      </c>
    </row>
    <row r="34" spans="1:5" ht="12.75" customHeight="1" x14ac:dyDescent="0.2">
      <c r="A34" s="299" t="s">
        <v>119</v>
      </c>
      <c r="B34" s="298"/>
      <c r="C34" s="298"/>
      <c r="D34" s="276"/>
      <c r="E34" s="273">
        <v>12846.49</v>
      </c>
    </row>
    <row r="35" spans="1:5" x14ac:dyDescent="0.2">
      <c r="A35" s="498" t="s">
        <v>156</v>
      </c>
      <c r="B35" s="499"/>
      <c r="C35" s="500"/>
      <c r="D35" s="303"/>
      <c r="E35" s="273">
        <v>33573.14</v>
      </c>
    </row>
    <row r="36" spans="1:5" x14ac:dyDescent="0.2">
      <c r="A36" s="515" t="s">
        <v>204</v>
      </c>
      <c r="B36" s="515"/>
      <c r="C36" s="515"/>
      <c r="D36" s="274"/>
      <c r="E36" s="273">
        <v>10272.98</v>
      </c>
    </row>
    <row r="37" spans="1:5" ht="12.75" customHeight="1" x14ac:dyDescent="0.2">
      <c r="A37" s="519" t="s">
        <v>185</v>
      </c>
      <c r="B37" s="520"/>
      <c r="C37" s="521"/>
      <c r="D37" s="274"/>
      <c r="E37" s="273">
        <v>7395.06</v>
      </c>
    </row>
    <row r="38" spans="1:5" ht="12.75" customHeight="1" x14ac:dyDescent="0.2">
      <c r="A38" s="501" t="s">
        <v>47</v>
      </c>
      <c r="B38" s="501"/>
      <c r="C38" s="501"/>
      <c r="D38" s="303"/>
      <c r="E38" s="275">
        <f>SUM(E32:E37)</f>
        <v>346500.25999999995</v>
      </c>
    </row>
    <row r="39" spans="1:5" x14ac:dyDescent="0.2">
      <c r="A39" s="497" t="s">
        <v>35</v>
      </c>
      <c r="B39" s="497"/>
      <c r="C39" s="497"/>
      <c r="D39" s="497"/>
      <c r="E39" s="497"/>
    </row>
    <row r="40" spans="1:5" x14ac:dyDescent="0.2">
      <c r="A40" s="516" t="s">
        <v>157</v>
      </c>
      <c r="B40" s="516"/>
      <c r="C40" s="516"/>
      <c r="D40" s="272"/>
      <c r="E40" s="273">
        <v>123375</v>
      </c>
    </row>
    <row r="41" spans="1:5" x14ac:dyDescent="0.2">
      <c r="A41" s="517" t="s">
        <v>158</v>
      </c>
      <c r="B41" s="518"/>
      <c r="C41" s="518"/>
      <c r="D41" s="274"/>
      <c r="E41" s="290">
        <v>0</v>
      </c>
    </row>
    <row r="42" spans="1:5" ht="12.75" customHeight="1" x14ac:dyDescent="0.2">
      <c r="A42" s="501" t="s">
        <v>50</v>
      </c>
      <c r="B42" s="501"/>
      <c r="C42" s="501"/>
      <c r="D42" s="303"/>
      <c r="E42" s="275">
        <f>E40+E41</f>
        <v>123375</v>
      </c>
    </row>
    <row r="43" spans="1:5" ht="12.75" customHeight="1" x14ac:dyDescent="0.2">
      <c r="A43" s="502" t="s">
        <v>101</v>
      </c>
      <c r="B43" s="502"/>
      <c r="C43" s="502"/>
      <c r="D43" s="502"/>
      <c r="E43" s="502"/>
    </row>
    <row r="44" spans="1:5" ht="12.75" customHeight="1" x14ac:dyDescent="0.2">
      <c r="A44" s="498" t="s">
        <v>114</v>
      </c>
      <c r="B44" s="499"/>
      <c r="C44" s="500"/>
      <c r="D44" s="276"/>
      <c r="E44" s="273">
        <v>330558.2</v>
      </c>
    </row>
    <row r="45" spans="1:5" ht="12.75" customHeight="1" x14ac:dyDescent="0.2">
      <c r="A45" s="498" t="s">
        <v>115</v>
      </c>
      <c r="B45" s="499"/>
      <c r="C45" s="500"/>
      <c r="D45" s="276"/>
      <c r="E45" s="273">
        <v>206657.47</v>
      </c>
    </row>
    <row r="46" spans="1:5" ht="12.75" customHeight="1" x14ac:dyDescent="0.2">
      <c r="A46" s="498" t="s">
        <v>116</v>
      </c>
      <c r="B46" s="499"/>
      <c r="C46" s="500"/>
      <c r="D46" s="276"/>
      <c r="E46" s="273">
        <v>50168.13</v>
      </c>
    </row>
    <row r="47" spans="1:5" ht="12.75" customHeight="1" x14ac:dyDescent="0.2">
      <c r="A47" s="498" t="s">
        <v>117</v>
      </c>
      <c r="B47" s="499"/>
      <c r="C47" s="500"/>
      <c r="D47" s="276"/>
      <c r="E47" s="273">
        <v>125167.91</v>
      </c>
    </row>
    <row r="48" spans="1:5" s="261" customFormat="1" ht="12.75" customHeight="1" x14ac:dyDescent="0.2">
      <c r="A48" s="269" t="s">
        <v>118</v>
      </c>
      <c r="B48" s="298"/>
      <c r="C48" s="298"/>
      <c r="D48" s="276"/>
      <c r="E48" s="291">
        <f>SUM(E44:E47)</f>
        <v>712551.71000000008</v>
      </c>
    </row>
    <row r="49" spans="1:5" ht="12.75" customHeight="1" x14ac:dyDescent="0.2">
      <c r="A49" s="503" t="s">
        <v>197</v>
      </c>
      <c r="B49" s="504"/>
      <c r="C49" s="505"/>
      <c r="D49" s="303"/>
      <c r="E49" s="278">
        <f>E29/E6</f>
        <v>1.1113648667587663</v>
      </c>
    </row>
    <row r="50" spans="1:5" s="248" customFormat="1" x14ac:dyDescent="0.2">
      <c r="A50" s="245"/>
      <c r="B50" s="271"/>
      <c r="C50" s="271"/>
      <c r="D50" s="246"/>
      <c r="E50" s="247"/>
    </row>
    <row r="51" spans="1:5" s="250" customFormat="1" x14ac:dyDescent="0.2">
      <c r="A51" s="506" t="s">
        <v>15</v>
      </c>
      <c r="B51" s="507"/>
      <c r="C51" s="508"/>
      <c r="D51" s="301"/>
      <c r="E51" s="573">
        <f>E75+E79+E85</f>
        <v>1043201.14</v>
      </c>
    </row>
    <row r="52" spans="1:5" s="250" customFormat="1" x14ac:dyDescent="0.2">
      <c r="A52" s="509"/>
      <c r="B52" s="510"/>
      <c r="C52" s="511"/>
      <c r="D52" s="302"/>
      <c r="E52" s="574"/>
    </row>
    <row r="53" spans="1:5" s="250" customFormat="1" x14ac:dyDescent="0.2">
      <c r="A53" s="497" t="s">
        <v>16</v>
      </c>
      <c r="B53" s="497"/>
      <c r="C53" s="497"/>
      <c r="D53" s="497"/>
      <c r="E53" s="497"/>
    </row>
    <row r="54" spans="1:5" s="250" customFormat="1" x14ac:dyDescent="0.2">
      <c r="A54" s="529" t="s">
        <v>152</v>
      </c>
      <c r="B54" s="529"/>
      <c r="C54" s="529"/>
      <c r="D54" s="249"/>
      <c r="E54" s="304"/>
    </row>
    <row r="55" spans="1:5" s="250" customFormat="1" x14ac:dyDescent="0.2">
      <c r="A55" s="517" t="s">
        <v>18</v>
      </c>
      <c r="B55" s="518"/>
      <c r="C55" s="525"/>
      <c r="D55" s="249"/>
      <c r="E55" s="279">
        <v>24209.48</v>
      </c>
    </row>
    <row r="56" spans="1:5" s="250" customFormat="1" x14ac:dyDescent="0.2">
      <c r="A56" s="517" t="s">
        <v>19</v>
      </c>
      <c r="B56" s="518"/>
      <c r="C56" s="525"/>
      <c r="D56" s="249"/>
      <c r="E56" s="280">
        <v>70398.62</v>
      </c>
    </row>
    <row r="57" spans="1:5" s="250" customFormat="1" x14ac:dyDescent="0.2">
      <c r="A57" s="515" t="s">
        <v>148</v>
      </c>
      <c r="B57" s="515"/>
      <c r="C57" s="515"/>
      <c r="D57" s="249"/>
      <c r="E57" s="289">
        <v>16882.93</v>
      </c>
    </row>
    <row r="58" spans="1:5" s="250" customFormat="1" x14ac:dyDescent="0.2">
      <c r="A58" s="517" t="s">
        <v>21</v>
      </c>
      <c r="B58" s="518"/>
      <c r="C58" s="525"/>
      <c r="D58" s="249"/>
      <c r="E58" s="280">
        <v>4778.1899999999996</v>
      </c>
    </row>
    <row r="59" spans="1:5" s="250" customFormat="1" x14ac:dyDescent="0.2">
      <c r="A59" s="517" t="s">
        <v>22</v>
      </c>
      <c r="B59" s="518"/>
      <c r="C59" s="525"/>
      <c r="D59" s="249"/>
      <c r="E59" s="280">
        <v>22298.21</v>
      </c>
    </row>
    <row r="60" spans="1:5" s="250" customFormat="1" x14ac:dyDescent="0.2">
      <c r="A60" s="517" t="s">
        <v>94</v>
      </c>
      <c r="B60" s="518"/>
      <c r="C60" s="525"/>
      <c r="D60" s="249"/>
      <c r="E60" s="280">
        <v>50967.33</v>
      </c>
    </row>
    <row r="61" spans="1:5" s="250" customFormat="1" x14ac:dyDescent="0.2">
      <c r="A61" s="517" t="s">
        <v>160</v>
      </c>
      <c r="B61" s="518"/>
      <c r="C61" s="525"/>
      <c r="D61" s="249"/>
      <c r="E61" s="280">
        <v>28032.03</v>
      </c>
    </row>
    <row r="62" spans="1:5" s="250" customFormat="1" x14ac:dyDescent="0.2">
      <c r="A62" s="526" t="s">
        <v>167</v>
      </c>
      <c r="B62" s="527"/>
      <c r="C62" s="528"/>
      <c r="D62" s="249"/>
      <c r="E62" s="268">
        <f>SUM(E55:E61)</f>
        <v>217566.79</v>
      </c>
    </row>
    <row r="63" spans="1:5" s="250" customFormat="1" x14ac:dyDescent="0.2">
      <c r="A63" s="529" t="s">
        <v>113</v>
      </c>
      <c r="B63" s="529"/>
      <c r="C63" s="529"/>
      <c r="D63" s="249"/>
      <c r="E63" s="281"/>
    </row>
    <row r="64" spans="1:5" s="250" customFormat="1" ht="16.5" customHeight="1" x14ac:dyDescent="0.2">
      <c r="A64" s="512" t="s">
        <v>165</v>
      </c>
      <c r="B64" s="513"/>
      <c r="C64" s="514"/>
      <c r="D64" s="249"/>
      <c r="E64" s="281">
        <f>E11</f>
        <v>12984.85</v>
      </c>
    </row>
    <row r="65" spans="1:5" s="250" customFormat="1" x14ac:dyDescent="0.2">
      <c r="A65" s="517" t="s">
        <v>164</v>
      </c>
      <c r="B65" s="518"/>
      <c r="C65" s="525"/>
      <c r="D65" s="249"/>
      <c r="E65" s="281">
        <f>E10</f>
        <v>76770.31</v>
      </c>
    </row>
    <row r="66" spans="1:5" s="250" customFormat="1" x14ac:dyDescent="0.2">
      <c r="A66" s="526" t="s">
        <v>168</v>
      </c>
      <c r="B66" s="527"/>
      <c r="C66" s="528"/>
      <c r="D66" s="249"/>
      <c r="E66" s="268">
        <f>SUM(E64:E65)</f>
        <v>89755.16</v>
      </c>
    </row>
    <row r="67" spans="1:5" ht="14.25" customHeight="1" x14ac:dyDescent="0.2">
      <c r="A67" s="522" t="s">
        <v>82</v>
      </c>
      <c r="B67" s="523"/>
      <c r="C67" s="523"/>
      <c r="D67" s="523"/>
      <c r="E67" s="524"/>
    </row>
    <row r="68" spans="1:5" ht="12.75" customHeight="1" x14ac:dyDescent="0.2">
      <c r="A68" s="517" t="s">
        <v>166</v>
      </c>
      <c r="B68" s="518"/>
      <c r="C68" s="525"/>
      <c r="D68" s="282"/>
      <c r="E68" s="281">
        <f>E12</f>
        <v>35359.33</v>
      </c>
    </row>
    <row r="69" spans="1:5" ht="12.75" customHeight="1" x14ac:dyDescent="0.2">
      <c r="A69" s="570" t="s">
        <v>203</v>
      </c>
      <c r="B69" s="571"/>
      <c r="C69" s="572"/>
      <c r="D69" s="282"/>
      <c r="E69" s="281">
        <v>0</v>
      </c>
    </row>
    <row r="70" spans="1:5" ht="12.75" customHeight="1" x14ac:dyDescent="0.2">
      <c r="A70" s="501" t="s">
        <v>170</v>
      </c>
      <c r="B70" s="501"/>
      <c r="C70" s="501"/>
      <c r="D70" s="283"/>
      <c r="E70" s="268">
        <f>SUM(E68:E69)</f>
        <v>35359.33</v>
      </c>
    </row>
    <row r="71" spans="1:5" ht="14.25" customHeight="1" x14ac:dyDescent="0.2">
      <c r="A71" s="522" t="s">
        <v>169</v>
      </c>
      <c r="B71" s="523"/>
      <c r="C71" s="523"/>
      <c r="D71" s="523"/>
      <c r="E71" s="524"/>
    </row>
    <row r="72" spans="1:5" ht="12.75" customHeight="1" x14ac:dyDescent="0.2">
      <c r="A72" s="515" t="s">
        <v>205</v>
      </c>
      <c r="B72" s="515"/>
      <c r="C72" s="515"/>
      <c r="D72" s="285"/>
      <c r="E72" s="281">
        <f>E13</f>
        <v>0</v>
      </c>
    </row>
    <row r="73" spans="1:5" ht="12.75" customHeight="1" x14ac:dyDescent="0.2">
      <c r="A73" s="519" t="s">
        <v>186</v>
      </c>
      <c r="B73" s="520"/>
      <c r="C73" s="575"/>
      <c r="D73" s="282"/>
      <c r="E73" s="281">
        <f>E14</f>
        <v>7160.4</v>
      </c>
    </row>
    <row r="74" spans="1:5" ht="12.75" customHeight="1" x14ac:dyDescent="0.2">
      <c r="A74" s="501" t="s">
        <v>171</v>
      </c>
      <c r="B74" s="501"/>
      <c r="C74" s="501"/>
      <c r="D74" s="283"/>
      <c r="E74" s="268">
        <f>SUM(E72:E73)</f>
        <v>7160.4</v>
      </c>
    </row>
    <row r="75" spans="1:5" x14ac:dyDescent="0.2">
      <c r="A75" s="501" t="s">
        <v>99</v>
      </c>
      <c r="B75" s="501"/>
      <c r="C75" s="501"/>
      <c r="D75" s="303"/>
      <c r="E75" s="304">
        <f>E62+E66+E70+E74</f>
        <v>349841.68000000005</v>
      </c>
    </row>
    <row r="76" spans="1:5" ht="13.5" customHeight="1" x14ac:dyDescent="0.2">
      <c r="A76" s="497" t="s">
        <v>35</v>
      </c>
      <c r="B76" s="497"/>
      <c r="C76" s="497"/>
      <c r="D76" s="497"/>
      <c r="E76" s="497"/>
    </row>
    <row r="77" spans="1:5" x14ac:dyDescent="0.2">
      <c r="A77" s="549" t="s">
        <v>112</v>
      </c>
      <c r="B77" s="549"/>
      <c r="C77" s="549"/>
      <c r="D77" s="286"/>
      <c r="E77" s="265">
        <v>94235.28</v>
      </c>
    </row>
    <row r="78" spans="1:5" x14ac:dyDescent="0.2">
      <c r="A78" s="548" t="s">
        <v>161</v>
      </c>
      <c r="B78" s="548"/>
      <c r="C78" s="548"/>
      <c r="D78" s="287">
        <v>0.43</v>
      </c>
      <c r="E78" s="265">
        <v>13697.45</v>
      </c>
    </row>
    <row r="79" spans="1:5" x14ac:dyDescent="0.2">
      <c r="A79" s="501" t="s">
        <v>176</v>
      </c>
      <c r="B79" s="501"/>
      <c r="C79" s="501"/>
      <c r="D79" s="286"/>
      <c r="E79" s="304">
        <f>E77+E78</f>
        <v>107932.73</v>
      </c>
    </row>
    <row r="80" spans="1:5" x14ac:dyDescent="0.2">
      <c r="A80" s="502" t="s">
        <v>101</v>
      </c>
      <c r="B80" s="502"/>
      <c r="C80" s="502"/>
      <c r="D80" s="502"/>
      <c r="E80" s="502"/>
    </row>
    <row r="81" spans="1:5" x14ac:dyDescent="0.2">
      <c r="A81" s="562" t="s">
        <v>172</v>
      </c>
      <c r="B81" s="562"/>
      <c r="C81" s="562"/>
      <c r="D81" s="286"/>
      <c r="E81" s="265">
        <f>E23</f>
        <v>233008.87</v>
      </c>
    </row>
    <row r="82" spans="1:5" x14ac:dyDescent="0.2">
      <c r="A82" s="562" t="s">
        <v>173</v>
      </c>
      <c r="B82" s="562"/>
      <c r="C82" s="562"/>
      <c r="D82" s="286"/>
      <c r="E82" s="265">
        <f>E24</f>
        <v>175352.2</v>
      </c>
    </row>
    <row r="83" spans="1:5" x14ac:dyDescent="0.2">
      <c r="A83" s="562" t="s">
        <v>174</v>
      </c>
      <c r="B83" s="562"/>
      <c r="C83" s="562"/>
      <c r="D83" s="286"/>
      <c r="E83" s="265">
        <f>E25</f>
        <v>51839.07</v>
      </c>
    </row>
    <row r="84" spans="1:5" x14ac:dyDescent="0.2">
      <c r="A84" s="562" t="s">
        <v>175</v>
      </c>
      <c r="B84" s="562"/>
      <c r="C84" s="562"/>
      <c r="D84" s="286"/>
      <c r="E84" s="265">
        <f>E26</f>
        <v>125226.59</v>
      </c>
    </row>
    <row r="85" spans="1:5" x14ac:dyDescent="0.2">
      <c r="A85" s="563" t="s">
        <v>177</v>
      </c>
      <c r="B85" s="563"/>
      <c r="C85" s="563"/>
      <c r="D85" s="286"/>
      <c r="E85" s="304">
        <f>SUM(E81:E84)</f>
        <v>585426.73</v>
      </c>
    </row>
    <row r="86" spans="1:5" ht="22.5" customHeight="1" x14ac:dyDescent="0.2">
      <c r="A86" s="559" t="s">
        <v>196</v>
      </c>
      <c r="B86" s="560"/>
      <c r="C86" s="560"/>
      <c r="D86" s="560"/>
      <c r="E86" s="561"/>
    </row>
    <row r="87" spans="1:5" ht="12.75" customHeight="1" x14ac:dyDescent="0.2">
      <c r="A87" s="567" t="s">
        <v>198</v>
      </c>
      <c r="B87" s="568"/>
      <c r="C87" s="569"/>
      <c r="D87" s="300"/>
      <c r="E87" s="304">
        <v>-519360.62</v>
      </c>
    </row>
    <row r="88" spans="1:5" ht="12.75" customHeight="1" x14ac:dyDescent="0.2">
      <c r="A88" s="567" t="s">
        <v>188</v>
      </c>
      <c r="B88" s="568"/>
      <c r="C88" s="569"/>
      <c r="D88" s="300"/>
      <c r="E88" s="304">
        <f>E29-E6</f>
        <v>118485.67999999993</v>
      </c>
    </row>
    <row r="89" spans="1:5" ht="12.75" customHeight="1" x14ac:dyDescent="0.2">
      <c r="A89" s="567" t="s">
        <v>189</v>
      </c>
      <c r="B89" s="568"/>
      <c r="C89" s="569"/>
      <c r="D89" s="300"/>
      <c r="E89" s="304">
        <f>E87+E88</f>
        <v>-400874.94000000006</v>
      </c>
    </row>
    <row r="90" spans="1:5" hidden="1" x14ac:dyDescent="0.2">
      <c r="A90" s="545" t="s">
        <v>183</v>
      </c>
      <c r="B90" s="546"/>
      <c r="C90" s="546"/>
      <c r="D90" s="546"/>
      <c r="E90" s="547"/>
    </row>
    <row r="91" spans="1:5" ht="12.75" hidden="1" customHeight="1" x14ac:dyDescent="0.2">
      <c r="A91" s="564" t="s">
        <v>178</v>
      </c>
      <c r="B91" s="565"/>
      <c r="C91" s="566"/>
      <c r="D91" s="303"/>
      <c r="E91" s="304">
        <f>E92+E93+E94</f>
        <v>-400327.3</v>
      </c>
    </row>
    <row r="92" spans="1:5" x14ac:dyDescent="0.2">
      <c r="A92" s="550" t="s">
        <v>179</v>
      </c>
      <c r="B92" s="550"/>
      <c r="C92" s="297" t="s">
        <v>180</v>
      </c>
      <c r="D92" s="303"/>
      <c r="E92" s="284">
        <v>-43206.5</v>
      </c>
    </row>
    <row r="93" spans="1:5" x14ac:dyDescent="0.2">
      <c r="A93" s="550"/>
      <c r="B93" s="550"/>
      <c r="C93" s="297" t="s">
        <v>181</v>
      </c>
      <c r="D93" s="303"/>
      <c r="E93" s="268">
        <v>-27377.08</v>
      </c>
    </row>
    <row r="94" spans="1:5" x14ac:dyDescent="0.2">
      <c r="A94" s="550"/>
      <c r="B94" s="550"/>
      <c r="C94" s="297" t="s">
        <v>182</v>
      </c>
      <c r="D94" s="303"/>
      <c r="E94" s="268">
        <v>-329743.71999999997</v>
      </c>
    </row>
    <row r="95" spans="1:5" x14ac:dyDescent="0.2">
      <c r="A95" s="262"/>
      <c r="B95" s="263"/>
      <c r="C95" s="297"/>
      <c r="D95" s="251"/>
      <c r="E95" s="304"/>
    </row>
    <row r="96" spans="1:5" ht="12.75" customHeight="1" x14ac:dyDescent="0.2">
      <c r="A96" s="551" t="s">
        <v>190</v>
      </c>
      <c r="B96" s="552"/>
      <c r="C96" s="553"/>
      <c r="D96" s="251"/>
      <c r="E96" s="304">
        <v>-68080.039999999994</v>
      </c>
    </row>
    <row r="97" spans="1:5" ht="12.75" customHeight="1" x14ac:dyDescent="0.2">
      <c r="A97" s="551" t="s">
        <v>191</v>
      </c>
      <c r="B97" s="552"/>
      <c r="C97" s="553"/>
      <c r="D97" s="251"/>
      <c r="E97" s="304">
        <f>E19-E79</f>
        <v>20740.150000000009</v>
      </c>
    </row>
    <row r="98" spans="1:5" ht="12.75" customHeight="1" x14ac:dyDescent="0.2">
      <c r="A98" s="551" t="s">
        <v>192</v>
      </c>
      <c r="B98" s="552"/>
      <c r="C98" s="553"/>
      <c r="D98" s="251"/>
      <c r="E98" s="304">
        <f>E97+E96</f>
        <v>-47339.889999999985</v>
      </c>
    </row>
    <row r="99" spans="1:5" ht="12.75" customHeight="1" x14ac:dyDescent="0.2">
      <c r="A99" s="295"/>
      <c r="B99" s="296"/>
      <c r="C99" s="296"/>
      <c r="D99" s="264"/>
      <c r="E99" s="266"/>
    </row>
    <row r="100" spans="1:5" s="108" customFormat="1" x14ac:dyDescent="0.2">
      <c r="A100" s="554" t="s">
        <v>199</v>
      </c>
      <c r="B100" s="555"/>
      <c r="C100" s="555"/>
      <c r="D100" s="555"/>
      <c r="E100" s="556"/>
    </row>
    <row r="101" spans="1:5" s="108" customFormat="1" x14ac:dyDescent="0.2">
      <c r="A101" s="557" t="s">
        <v>154</v>
      </c>
      <c r="B101" s="558"/>
      <c r="C101" s="558"/>
      <c r="D101" s="292"/>
      <c r="E101" s="304">
        <v>6900</v>
      </c>
    </row>
    <row r="102" spans="1:5" s="108" customFormat="1" ht="12.75" customHeight="1" x14ac:dyDescent="0.2">
      <c r="A102" s="542" t="s">
        <v>153</v>
      </c>
      <c r="B102" s="543"/>
      <c r="C102" s="544"/>
      <c r="D102" s="293"/>
      <c r="E102" s="304">
        <v>6900</v>
      </c>
    </row>
    <row r="103" spans="1:5" ht="12.75" customHeight="1" x14ac:dyDescent="0.2">
      <c r="A103" s="542" t="s">
        <v>202</v>
      </c>
      <c r="B103" s="543"/>
      <c r="C103" s="544"/>
      <c r="D103" s="293"/>
      <c r="E103" s="304">
        <f>E101-E102</f>
        <v>0</v>
      </c>
    </row>
    <row r="104" spans="1:5" ht="12.75" customHeight="1" x14ac:dyDescent="0.2">
      <c r="A104" s="271"/>
      <c r="B104" s="271"/>
      <c r="C104" s="271"/>
      <c r="D104" s="246"/>
      <c r="E104" s="267"/>
    </row>
    <row r="105" spans="1:5" x14ac:dyDescent="0.2">
      <c r="A105" s="66" t="s">
        <v>195</v>
      </c>
      <c r="B105" s="66"/>
      <c r="C105" s="66"/>
      <c r="D105" s="236" t="s">
        <v>149</v>
      </c>
      <c r="E105" s="255"/>
    </row>
    <row r="106" spans="1:5" x14ac:dyDescent="0.2">
      <c r="A106" s="256"/>
      <c r="B106" s="256"/>
      <c r="C106" s="256"/>
      <c r="D106" s="257"/>
      <c r="E106" s="255"/>
    </row>
    <row r="107" spans="1:5" x14ac:dyDescent="0.2">
      <c r="A107" s="66" t="s">
        <v>150</v>
      </c>
      <c r="B107" s="66"/>
      <c r="C107" s="66"/>
      <c r="D107" s="236" t="s">
        <v>151</v>
      </c>
      <c r="E107" s="258"/>
    </row>
    <row r="108" spans="1:5" x14ac:dyDescent="0.2">
      <c r="A108" s="66"/>
      <c r="B108" s="66"/>
      <c r="C108" s="66"/>
      <c r="D108" s="236"/>
      <c r="E108" s="258"/>
    </row>
    <row r="109" spans="1:5" ht="14.25" customHeight="1" x14ac:dyDescent="0.2">
      <c r="A109" s="66"/>
      <c r="B109" s="259" t="s">
        <v>61</v>
      </c>
      <c r="C109" s="259"/>
      <c r="D109" s="236"/>
      <c r="E109" s="258"/>
    </row>
    <row r="110" spans="1:5" x14ac:dyDescent="0.2">
      <c r="A110" s="66" t="s">
        <v>193</v>
      </c>
      <c r="B110" s="66"/>
      <c r="C110" s="66"/>
      <c r="D110" s="236"/>
      <c r="E110" s="258"/>
    </row>
    <row r="111" spans="1:5" x14ac:dyDescent="0.2">
      <c r="A111" s="66" t="s">
        <v>194</v>
      </c>
      <c r="B111" s="66"/>
      <c r="C111" s="66"/>
      <c r="D111" s="236"/>
      <c r="E111" s="258"/>
    </row>
    <row r="114" spans="5:5" x14ac:dyDescent="0.2">
      <c r="E114" s="254"/>
    </row>
  </sheetData>
  <mergeCells count="91">
    <mergeCell ref="A8:E8"/>
    <mergeCell ref="A9:C9"/>
    <mergeCell ref="A10:C10"/>
    <mergeCell ref="A11:C11"/>
    <mergeCell ref="A12:C12"/>
    <mergeCell ref="A13:C13"/>
    <mergeCell ref="A14:C14"/>
    <mergeCell ref="A15:C15"/>
    <mergeCell ref="A19:C19"/>
    <mergeCell ref="A20:C20"/>
    <mergeCell ref="A18:C18"/>
    <mergeCell ref="A16:E16"/>
    <mergeCell ref="A17:C17"/>
    <mergeCell ref="A21:C21"/>
    <mergeCell ref="A22:E22"/>
    <mergeCell ref="A27:C27"/>
    <mergeCell ref="A29:C30"/>
    <mergeCell ref="E29:E30"/>
    <mergeCell ref="A1:E1"/>
    <mergeCell ref="A2:B2"/>
    <mergeCell ref="A3:B3"/>
    <mergeCell ref="A4:B4"/>
    <mergeCell ref="A6:C7"/>
    <mergeCell ref="D6:D7"/>
    <mergeCell ref="E6:E7"/>
    <mergeCell ref="A31:E31"/>
    <mergeCell ref="A32:C32"/>
    <mergeCell ref="A46:C46"/>
    <mergeCell ref="A35:C35"/>
    <mergeCell ref="A36:C36"/>
    <mergeCell ref="A37:C37"/>
    <mergeCell ref="A38:C38"/>
    <mergeCell ref="A39:E39"/>
    <mergeCell ref="A40:C40"/>
    <mergeCell ref="A41:C41"/>
    <mergeCell ref="A42:C42"/>
    <mergeCell ref="A43:E43"/>
    <mergeCell ref="A44:C44"/>
    <mergeCell ref="A45:C45"/>
    <mergeCell ref="A33:C33"/>
    <mergeCell ref="E51:E52"/>
    <mergeCell ref="A53:E53"/>
    <mergeCell ref="A54:C54"/>
    <mergeCell ref="A55:C55"/>
    <mergeCell ref="A56:C56"/>
    <mergeCell ref="A75:C75"/>
    <mergeCell ref="A60:C60"/>
    <mergeCell ref="A47:C47"/>
    <mergeCell ref="A49:C49"/>
    <mergeCell ref="A51:C52"/>
    <mergeCell ref="A57:C57"/>
    <mergeCell ref="A58:C58"/>
    <mergeCell ref="A59:C59"/>
    <mergeCell ref="A80:E80"/>
    <mergeCell ref="A82:C82"/>
    <mergeCell ref="A83:C83"/>
    <mergeCell ref="A72:C72"/>
    <mergeCell ref="A61:C61"/>
    <mergeCell ref="A62:C62"/>
    <mergeCell ref="A63:C63"/>
    <mergeCell ref="A64:C64"/>
    <mergeCell ref="A65:C65"/>
    <mergeCell ref="A66:C66"/>
    <mergeCell ref="A67:E67"/>
    <mergeCell ref="A68:C68"/>
    <mergeCell ref="A70:C70"/>
    <mergeCell ref="A71:E71"/>
    <mergeCell ref="A73:C73"/>
    <mergeCell ref="A74:C74"/>
    <mergeCell ref="A81:C81"/>
    <mergeCell ref="A69:C69"/>
    <mergeCell ref="A92:B94"/>
    <mergeCell ref="A96:C96"/>
    <mergeCell ref="A86:E86"/>
    <mergeCell ref="A87:C87"/>
    <mergeCell ref="A88:C88"/>
    <mergeCell ref="A89:C89"/>
    <mergeCell ref="A84:C84"/>
    <mergeCell ref="A85:C85"/>
    <mergeCell ref="A90:E90"/>
    <mergeCell ref="A91:C91"/>
    <mergeCell ref="A76:E76"/>
    <mergeCell ref="A77:C77"/>
    <mergeCell ref="A78:C78"/>
    <mergeCell ref="A79:C79"/>
    <mergeCell ref="A103:C103"/>
    <mergeCell ref="A97:C97"/>
    <mergeCell ref="A98:C98"/>
    <mergeCell ref="A100:E100"/>
    <mergeCell ref="A101:C101"/>
    <mergeCell ref="A102:C102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образец 2-в</vt:lpstr>
      <vt:lpstr>кабель, реклама</vt:lpstr>
      <vt:lpstr>шаблон (2)</vt:lpstr>
      <vt:lpstr>шаблон (3)</vt:lpstr>
      <vt:lpstr>4</vt:lpstr>
      <vt:lpstr>'4'!Область_печати</vt:lpstr>
      <vt:lpstr>'кабель, реклама'!Область_печати</vt:lpstr>
      <vt:lpstr>'шаблон (2)'!Область_печати</vt:lpstr>
      <vt:lpstr>'шаблон (3)'!Область_печати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Настя</cp:lastModifiedBy>
  <cp:lastPrinted>2016-05-18T06:26:53Z</cp:lastPrinted>
  <dcterms:created xsi:type="dcterms:W3CDTF">1996-10-08T23:32:33Z</dcterms:created>
  <dcterms:modified xsi:type="dcterms:W3CDTF">2016-05-18T08:21:47Z</dcterms:modified>
</cp:coreProperties>
</file>