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4" sheetId="105" r:id="rId5"/>
  </sheets>
  <definedNames>
    <definedName name="_xlnm.Print_Area" localSheetId="4">'24'!$A$1:$E$117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105" l="1"/>
  <c r="E64" i="105"/>
  <c r="E63" i="105"/>
  <c r="E108" i="105" l="1"/>
  <c r="E103" i="105" l="1"/>
  <c r="E78" i="105"/>
  <c r="E104" i="105"/>
  <c r="E99" i="105" l="1"/>
  <c r="E80" i="105"/>
  <c r="E85" i="105" l="1"/>
  <c r="E84" i="105"/>
  <c r="E82" i="105"/>
  <c r="E100" i="105"/>
  <c r="E71" i="105"/>
  <c r="E69" i="105"/>
  <c r="E65" i="105"/>
  <c r="E61" i="105"/>
  <c r="E48" i="105"/>
  <c r="E42" i="105"/>
  <c r="E38" i="105"/>
  <c r="E19" i="105"/>
  <c r="E15" i="105"/>
  <c r="C2" i="105"/>
  <c r="E73" i="105" l="1"/>
  <c r="E74" i="105" s="1"/>
  <c r="E29" i="105"/>
  <c r="E27" i="105"/>
  <c r="E83" i="105"/>
  <c r="E86" i="105" s="1"/>
  <c r="E6" i="105" l="1"/>
  <c r="E49" i="105" l="1"/>
  <c r="E92" i="105"/>
  <c r="E89" i="105"/>
  <c r="E90" i="105" s="1"/>
  <c r="E51" i="105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<sst xmlns="http://schemas.openxmlformats.org/spreadsheetml/2006/main" count="443" uniqueCount="214">
  <si>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</si>
  <si>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</si>
  <si>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</si>
  <si>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</si>
  <si>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</si>
  <si>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</si>
  <si>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</si>
  <si>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</si>
  <si>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</si>
  <si>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</si>
  <si>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</si>
  <si>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</si>
  <si>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</si>
  <si>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</si>
  <si>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</si>
  <si>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</si>
  <si>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</si>
  <si>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</si>
  <si>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</si>
  <si>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</si>
  <si>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</si>
  <si>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</si>
  <si>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</si>
  <si>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</si>
  <si>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</si>
  <si>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</si>
  <si>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</si>
  <si>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</si>
  <si>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</si>
  <si>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</si>
  <si>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</si>
  <si>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</si>
  <si>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</si>
  <si>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</si>
  <si>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</si>
  <si>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</si>
  <si>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</si>
  <si>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</si>
  <si>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</si>
  <si>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</si>
  <si>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</si>
  <si>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</si>
  <si>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</si>
  <si>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</si>
  <si>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</si>
  <si>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</si>
  <si>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</si>
  <si>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</si>
  <si>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</si>
  <si>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</si>
  <si>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</si>
  <si>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</si>
  <si>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</si>
  <si>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</si>
  <si>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</si>
  <si>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</si>
  <si>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</si>
  <si>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</si>
  <si>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</si>
  <si>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</si>
  <si>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</si>
  <si>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</si>
  <si>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</si>
  <si>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</si>
  <si>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</si>
  <si>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</si>
  <si>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</si>
  <si>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</si>
  <si>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</si>
  <si>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</si>
  <si>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</si>
  <si>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</si>
  <si>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</si>
  <si>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</si>
  <si>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</si>
  <si>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</si>
  <si>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</si>
  <si>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</si>
  <si>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</si>
  <si>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</si>
  <si>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</si>
  <si>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</si>
  <si>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</si>
  <si>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</si>
  <si>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</si>
  <si>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</si>
  <si>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</si>
  <si>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</si>
  <si>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</si>
  <si>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</si>
  <si>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</si>
  <si>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</si>
  <si>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</si>
  <si>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</si>
  <si>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</si>
  <si>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</si>
  <si>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</si>
  <si>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</si>
  <si>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</si>
  <si>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</si>
  <si>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</si>
  <si>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</si>
  <si>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</si>
  <si>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</si>
  <si>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</si>
  <si>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</si>
  <si>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</si>
  <si>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</si>
  <si>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</si>
  <si>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</si>
  <si>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</si>
  <si>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</si>
  <si>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</si>
  <si>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</si>
  <si>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</si>
  <si>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</si>
  <si>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</si>
  <si>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</si>
  <si>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</si>
  <si>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</si>
  <si>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</si>
  <si>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</si>
  <si>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</si>
  <si>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</si>
  <si>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</si>
  <si>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</si>
  <si>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</si>
  <si>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</si>
  <si>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</si>
  <si>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</si>
  <si>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</si>
  <si>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</si>
  <si>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</si>
  <si>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</si>
  <si>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</si>
  <si>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</si>
  <si>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</si>
  <si>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</si>
  <si>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</si>
  <si>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</si>
  <si>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</si>
  <si>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</si>
  <si>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</si>
  <si>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</si>
  <si>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</si>
  <si>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</si>
  <si>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</si>
  <si>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</si>
  <si>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</si>
  <si>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</si>
  <si>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</si>
  <si>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</si>
  <si>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</si>
  <si>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</si>
  <si>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</si>
  <si>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</si>
  <si>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</si>
  <si>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</si>
  <si>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</si>
  <si>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</si>
  <si>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</si>
  <si>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</si>
  <si>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</si>
  <si>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</si>
  <si>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</si>
  <si>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</si>
  <si>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</si>
  <si>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</si>
  <si>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</si>
  <si>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</si>
  <si>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</si>
  <si>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</si>
  <si>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</si>
  <si>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</si>
  <si>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</si>
  <si>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</si>
  <si>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</si>
  <si>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</si>
  <si>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</si>
  <si>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</si>
  <si>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</si>
  <si>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</si>
  <si>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</si>
  <si>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</si>
  <si>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текущий ремонт</t>
  </si>
  <si>
    <t xml:space="preserve">*Управление многоквартирным домом </t>
  </si>
  <si>
    <t>*Дополнительный тариф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</si>
  <si>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</si>
  <si>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</si>
  <si>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</si>
  <si>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</si>
  <si>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</si>
  <si>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доп.тариф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</si>
  <si>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</si>
  <si>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</si>
  <si>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</si>
  <si>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</si>
  <si>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</si>
  <si>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</si>
  <si>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</si>
  <si>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</si>
  <si>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</si>
  <si>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</si>
  <si>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</si>
  <si>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</si>
  <si>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</si>
  <si>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</si>
  <si>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</si>
  <si>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</si>
  <si>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</si>
  <si>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24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</si>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</sst>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174" fontId="13" fillId="0" borderId="1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40" fontId="72" fillId="0" borderId="1" xfId="4" applyNumberFormat="1" applyFont="1" applyFill="1" applyBorder="1" applyAlignment="1">
      <alignment horizontal="right" vertical="center"/>
    </xf>
    <xf numFmtId="174" fontId="72" fillId="0" borderId="5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 vertical="center"/>
    </xf>
    <xf numFmtId="38" fontId="13" fillId="0" borderId="1" xfId="0" applyNumberFormat="1" applyFont="1" applyFill="1" applyBorder="1" applyAlignment="1">
      <alignment horizontal="center" vertical="center"/>
    </xf>
    <xf numFmtId="40" fontId="72" fillId="0" borderId="5" xfId="0" applyNumberFormat="1" applyFont="1" applyFill="1" applyBorder="1" applyAlignment="1">
      <alignment horizontal="right" vertical="center"/>
    </xf>
    <xf numFmtId="40" fontId="72" fillId="0" borderId="4" xfId="0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70" fontId="13" fillId="0" borderId="1" xfId="0" applyNumberFormat="1" applyFont="1" applyFill="1" applyBorder="1" applyAlignment="1">
      <alignment horizontal="center" vertical="center"/>
    </xf>
    <xf numFmtId="9" fontId="13" fillId="0" borderId="8" xfId="1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1" fillId="0" borderId="6" xfId="3" applyFont="1" applyFill="1" applyBorder="1" applyAlignment="1">
      <alignment horizontal="left" wrapText="1"/>
    </xf>
    <xf numFmtId="0" fontId="11" fillId="0" borderId="2" xfId="3" applyFont="1" applyFill="1" applyBorder="1" applyAlignment="1">
      <alignment horizontal="left" wrapText="1"/>
    </xf>
    <xf numFmtId="0" fontId="11" fillId="0" borderId="5" xfId="3" applyFont="1" applyFill="1" applyBorder="1" applyAlignment="1">
      <alignment horizontal="left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9" t="s">
        <v>60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8" t="s">
        <v>0</v>
      </c>
      <c r="B3" s="308"/>
      <c r="C3" s="308"/>
      <c r="D3" s="308"/>
      <c r="E3" s="308"/>
    </row>
    <row r="4" spans="1:5" ht="15" hidden="1" customHeight="1" x14ac:dyDescent="0.2">
      <c r="A4" s="310" t="s">
        <v>1</v>
      </c>
      <c r="B4" s="310"/>
      <c r="C4" s="310"/>
      <c r="D4" s="4"/>
      <c r="E4" s="5"/>
    </row>
    <row r="5" spans="1:5" ht="12.75" customHeight="1" x14ac:dyDescent="0.2">
      <c r="A5" s="310" t="s">
        <v>2</v>
      </c>
      <c r="B5" s="310"/>
      <c r="C5" s="6">
        <f>C6+C7</f>
        <v>1</v>
      </c>
      <c r="D5" s="7"/>
      <c r="E5" s="8"/>
    </row>
    <row r="6" spans="1:5" x14ac:dyDescent="0.2">
      <c r="A6" s="308" t="s">
        <v>3</v>
      </c>
      <c r="B6" s="308"/>
      <c r="C6" s="9">
        <v>1</v>
      </c>
      <c r="D6" s="7"/>
      <c r="E6" s="8"/>
    </row>
    <row r="7" spans="1:5" x14ac:dyDescent="0.2">
      <c r="A7" s="308" t="s">
        <v>4</v>
      </c>
      <c r="B7" s="308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1" t="s">
        <v>5</v>
      </c>
      <c r="B9" s="318"/>
      <c r="C9" s="319"/>
      <c r="D9" s="323" t="s">
        <v>6</v>
      </c>
      <c r="E9" s="325">
        <f>E14+E18</f>
        <v>104.03999999999999</v>
      </c>
    </row>
    <row r="10" spans="1:5" x14ac:dyDescent="0.2">
      <c r="A10" s="320"/>
      <c r="B10" s="321"/>
      <c r="C10" s="322"/>
      <c r="D10" s="324"/>
      <c r="E10" s="325"/>
    </row>
    <row r="11" spans="1:5" x14ac:dyDescent="0.2">
      <c r="A11" s="326" t="s">
        <v>7</v>
      </c>
      <c r="B11" s="326"/>
      <c r="C11" s="326"/>
      <c r="D11" s="326"/>
      <c r="E11" s="326"/>
    </row>
    <row r="12" spans="1:5" ht="22.5" customHeight="1" x14ac:dyDescent="0.2">
      <c r="A12" s="327" t="s">
        <v>8</v>
      </c>
      <c r="B12" s="327"/>
      <c r="C12" s="327"/>
      <c r="D12" s="11"/>
      <c r="E12" s="12">
        <f>C6*D24*12</f>
        <v>104.03999999999999</v>
      </c>
    </row>
    <row r="13" spans="1:5" ht="24.75" customHeight="1" x14ac:dyDescent="0.2">
      <c r="A13" s="328" t="s">
        <v>9</v>
      </c>
      <c r="B13" s="329"/>
      <c r="C13" s="329"/>
      <c r="D13" s="13"/>
      <c r="E13" s="12">
        <v>0</v>
      </c>
    </row>
    <row r="14" spans="1:5" ht="12.75" customHeight="1" x14ac:dyDescent="0.2">
      <c r="A14" s="330" t="s">
        <v>10</v>
      </c>
      <c r="B14" s="330"/>
      <c r="C14" s="330"/>
      <c r="D14" s="14"/>
      <c r="E14" s="15">
        <f>E12+E13</f>
        <v>104.03999999999999</v>
      </c>
    </row>
    <row r="15" spans="1:5" x14ac:dyDescent="0.2">
      <c r="A15" s="326" t="s">
        <v>11</v>
      </c>
      <c r="B15" s="326"/>
      <c r="C15" s="326"/>
      <c r="D15" s="326"/>
      <c r="E15" s="326"/>
    </row>
    <row r="16" spans="1:5" ht="25.5" customHeight="1" x14ac:dyDescent="0.2">
      <c r="A16" s="327" t="s">
        <v>12</v>
      </c>
      <c r="B16" s="327"/>
      <c r="C16" s="327"/>
      <c r="D16" s="11"/>
      <c r="E16" s="16">
        <f>C6*D43*12</f>
        <v>0</v>
      </c>
    </row>
    <row r="17" spans="1:5" ht="26.25" customHeight="1" x14ac:dyDescent="0.2">
      <c r="A17" s="328" t="s">
        <v>13</v>
      </c>
      <c r="B17" s="329"/>
      <c r="C17" s="329"/>
      <c r="D17" s="13"/>
      <c r="E17" s="16">
        <v>0</v>
      </c>
    </row>
    <row r="18" spans="1:5" ht="12.75" customHeight="1" x14ac:dyDescent="0.2">
      <c r="A18" s="330" t="s">
        <v>14</v>
      </c>
      <c r="B18" s="330"/>
      <c r="C18" s="330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1" t="s">
        <v>15</v>
      </c>
      <c r="B21" s="312"/>
      <c r="C21" s="313"/>
      <c r="D21" s="23"/>
      <c r="E21" s="317">
        <f>E41+E46</f>
        <v>104.04</v>
      </c>
    </row>
    <row r="22" spans="1:5" x14ac:dyDescent="0.2">
      <c r="A22" s="314"/>
      <c r="B22" s="315"/>
      <c r="C22" s="316"/>
      <c r="D22" s="24"/>
      <c r="E22" s="317"/>
    </row>
    <row r="23" spans="1:5" x14ac:dyDescent="0.2">
      <c r="A23" s="332" t="s">
        <v>16</v>
      </c>
      <c r="B23" s="332"/>
      <c r="C23" s="332"/>
      <c r="D23" s="332"/>
      <c r="E23" s="332"/>
    </row>
    <row r="24" spans="1:5" ht="24.75" customHeight="1" x14ac:dyDescent="0.2">
      <c r="A24" s="333" t="s">
        <v>17</v>
      </c>
      <c r="B24" s="333"/>
      <c r="C24" s="333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4" t="s">
        <v>18</v>
      </c>
      <c r="B25" s="335"/>
      <c r="C25" s="336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4" t="s">
        <v>19</v>
      </c>
      <c r="B26" s="335"/>
      <c r="C26" s="336"/>
      <c r="D26" s="26">
        <v>0.73</v>
      </c>
      <c r="E26" s="16">
        <f t="shared" si="0"/>
        <v>8.76</v>
      </c>
    </row>
    <row r="27" spans="1:5" s="27" customFormat="1" x14ac:dyDescent="0.2">
      <c r="A27" s="334" t="s">
        <v>20</v>
      </c>
      <c r="B27" s="335"/>
      <c r="C27" s="336"/>
      <c r="D27" s="26">
        <v>0.1</v>
      </c>
      <c r="E27" s="16">
        <f>$C$6*D27*12</f>
        <v>1.2000000000000002</v>
      </c>
    </row>
    <row r="28" spans="1:5" s="27" customFormat="1" x14ac:dyDescent="0.2">
      <c r="A28" s="334" t="s">
        <v>21</v>
      </c>
      <c r="B28" s="335"/>
      <c r="C28" s="336"/>
      <c r="D28" s="26">
        <v>0.08</v>
      </c>
      <c r="E28" s="16">
        <f>$C$5*D28*12</f>
        <v>0.96</v>
      </c>
    </row>
    <row r="29" spans="1:5" s="27" customFormat="1" x14ac:dyDescent="0.2">
      <c r="A29" s="334" t="s">
        <v>22</v>
      </c>
      <c r="B29" s="335"/>
      <c r="C29" s="336"/>
      <c r="D29" s="28">
        <v>0.71</v>
      </c>
      <c r="E29" s="16">
        <f>$C$6*D29*12</f>
        <v>8.52</v>
      </c>
    </row>
    <row r="30" spans="1:5" s="27" customFormat="1" x14ac:dyDescent="0.2">
      <c r="A30" s="334" t="s">
        <v>23</v>
      </c>
      <c r="B30" s="335"/>
      <c r="C30" s="336"/>
      <c r="D30" s="26">
        <v>3.77</v>
      </c>
      <c r="E30" s="16">
        <f>$C$5*D30*12-E35-E37-E39</f>
        <v>40.639200000000002</v>
      </c>
    </row>
    <row r="31" spans="1:5" s="27" customFormat="1" x14ac:dyDescent="0.2">
      <c r="A31" s="334" t="s">
        <v>24</v>
      </c>
      <c r="B31" s="335"/>
      <c r="C31" s="336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3" t="s">
        <v>25</v>
      </c>
      <c r="B32" s="333"/>
      <c r="C32" s="333"/>
      <c r="D32" s="29"/>
      <c r="E32" s="25">
        <f>SUM(E33:E38)</f>
        <v>23.520000000000003</v>
      </c>
    </row>
    <row r="33" spans="1:5" ht="12.75" customHeight="1" x14ac:dyDescent="0.2">
      <c r="A33" s="334" t="s">
        <v>26</v>
      </c>
      <c r="B33" s="335"/>
      <c r="C33" s="336"/>
      <c r="D33" s="30">
        <v>0</v>
      </c>
      <c r="E33" s="16">
        <f>$C$5*D33*12</f>
        <v>0</v>
      </c>
    </row>
    <row r="34" spans="1:5" ht="24" customHeight="1" x14ac:dyDescent="0.2">
      <c r="A34" s="331" t="s">
        <v>27</v>
      </c>
      <c r="B34" s="331"/>
      <c r="C34" s="331"/>
      <c r="D34" s="31">
        <v>0.24</v>
      </c>
      <c r="E34" s="16">
        <f>$C$6*D34*12</f>
        <v>2.88</v>
      </c>
    </row>
    <row r="35" spans="1:5" ht="12.75" customHeight="1" x14ac:dyDescent="0.2">
      <c r="A35" s="334" t="s">
        <v>28</v>
      </c>
      <c r="B35" s="335"/>
      <c r="C35" s="336"/>
      <c r="D35" s="26">
        <v>0.13</v>
      </c>
      <c r="E35" s="16">
        <f>$C$5*D35*12</f>
        <v>1.56</v>
      </c>
    </row>
    <row r="36" spans="1:5" ht="23.25" customHeight="1" x14ac:dyDescent="0.2">
      <c r="A36" s="338" t="s">
        <v>29</v>
      </c>
      <c r="B36" s="338"/>
      <c r="C36" s="338"/>
      <c r="D36" s="16">
        <v>0.41</v>
      </c>
      <c r="E36" s="16">
        <f>$C$5*D36*12</f>
        <v>4.92</v>
      </c>
    </row>
    <row r="37" spans="1:5" ht="27.75" customHeight="1" x14ac:dyDescent="0.2">
      <c r="A37" s="338" t="s">
        <v>30</v>
      </c>
      <c r="B37" s="338"/>
      <c r="C37" s="338"/>
      <c r="D37" s="32">
        <v>0.08</v>
      </c>
      <c r="E37" s="16">
        <f>$C$6*D37*12</f>
        <v>0.96</v>
      </c>
    </row>
    <row r="38" spans="1:5" ht="24" customHeight="1" x14ac:dyDescent="0.2">
      <c r="A38" s="334" t="s">
        <v>31</v>
      </c>
      <c r="B38" s="335"/>
      <c r="C38" s="336"/>
      <c r="D38" s="28">
        <v>1.1000000000000001</v>
      </c>
      <c r="E38" s="16">
        <f>$C$6*D38*12</f>
        <v>13.200000000000001</v>
      </c>
    </row>
    <row r="39" spans="1:5" x14ac:dyDescent="0.2">
      <c r="A39" s="331" t="s">
        <v>32</v>
      </c>
      <c r="B39" s="331"/>
      <c r="C39" s="331"/>
      <c r="D39" s="33">
        <v>0.02</v>
      </c>
      <c r="E39" s="16">
        <f>(E12)*0.02</f>
        <v>2.0808</v>
      </c>
    </row>
    <row r="40" spans="1:5" x14ac:dyDescent="0.2">
      <c r="A40" s="331" t="s">
        <v>33</v>
      </c>
      <c r="B40" s="331"/>
      <c r="C40" s="331"/>
      <c r="D40" s="30">
        <v>0.93</v>
      </c>
      <c r="E40" s="16">
        <f>D40*12*C5</f>
        <v>11.16</v>
      </c>
    </row>
    <row r="41" spans="1:5" x14ac:dyDescent="0.2">
      <c r="A41" s="337" t="s">
        <v>34</v>
      </c>
      <c r="B41" s="337"/>
      <c r="C41" s="337"/>
      <c r="D41" s="34"/>
      <c r="E41" s="35">
        <f>E24+E32+E39+E40</f>
        <v>104.04</v>
      </c>
    </row>
    <row r="42" spans="1:5" x14ac:dyDescent="0.2">
      <c r="A42" s="332" t="s">
        <v>35</v>
      </c>
      <c r="B42" s="332"/>
      <c r="C42" s="332"/>
      <c r="D42" s="332"/>
      <c r="E42" s="332"/>
    </row>
    <row r="43" spans="1:5" ht="22.5" customHeight="1" x14ac:dyDescent="0.2">
      <c r="A43" s="338" t="s">
        <v>36</v>
      </c>
      <c r="B43" s="338"/>
      <c r="C43" s="338"/>
      <c r="D43" s="36">
        <v>0</v>
      </c>
      <c r="E43" s="16">
        <v>0</v>
      </c>
    </row>
    <row r="44" spans="1:5" x14ac:dyDescent="0.2">
      <c r="A44" s="331" t="s">
        <v>32</v>
      </c>
      <c r="B44" s="331"/>
      <c r="C44" s="331"/>
      <c r="D44" s="37"/>
      <c r="E44" s="16">
        <f>(E16)*0.02</f>
        <v>0</v>
      </c>
    </row>
    <row r="45" spans="1:5" x14ac:dyDescent="0.2">
      <c r="A45" s="331" t="s">
        <v>37</v>
      </c>
      <c r="B45" s="331"/>
      <c r="C45" s="331"/>
      <c r="D45" s="37"/>
      <c r="E45" s="16">
        <f>(E18)*0.12</f>
        <v>0</v>
      </c>
    </row>
    <row r="46" spans="1:5" x14ac:dyDescent="0.2">
      <c r="A46" s="337" t="s">
        <v>38</v>
      </c>
      <c r="B46" s="337"/>
      <c r="C46" s="337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9" t="s">
        <v>39</v>
      </c>
      <c r="B51" s="340"/>
      <c r="C51" s="341"/>
      <c r="D51" s="43"/>
      <c r="E51" s="44">
        <f>E9-E21</f>
        <v>0</v>
      </c>
    </row>
    <row r="52" spans="1:6" ht="12.75" customHeight="1" x14ac:dyDescent="0.2">
      <c r="A52" s="342" t="s">
        <v>40</v>
      </c>
      <c r="B52" s="343"/>
      <c r="C52" s="344"/>
      <c r="D52" s="45"/>
      <c r="E52" s="46">
        <f>E14-E41</f>
        <v>0</v>
      </c>
    </row>
    <row r="53" spans="1:6" ht="12.75" customHeight="1" x14ac:dyDescent="0.2">
      <c r="A53" s="342" t="s">
        <v>41</v>
      </c>
      <c r="B53" s="343"/>
      <c r="C53" s="344"/>
      <c r="D53" s="45"/>
      <c r="E53" s="47">
        <f>E18-E46</f>
        <v>0</v>
      </c>
    </row>
    <row r="54" spans="1:6" x14ac:dyDescent="0.2">
      <c r="A54" s="342" t="s">
        <v>42</v>
      </c>
      <c r="B54" s="343"/>
      <c r="C54" s="344"/>
      <c r="D54" s="45"/>
      <c r="E54" s="46">
        <v>0</v>
      </c>
    </row>
    <row r="55" spans="1:6" ht="14.25" customHeight="1" x14ac:dyDescent="0.2">
      <c r="A55" s="342" t="s">
        <v>43</v>
      </c>
      <c r="B55" s="343"/>
      <c r="C55" s="344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5" t="s">
        <v>44</v>
      </c>
      <c r="B58" s="346"/>
      <c r="C58" s="347"/>
      <c r="D58" s="52"/>
      <c r="E58" s="351">
        <f>E63+E67</f>
        <v>0</v>
      </c>
    </row>
    <row r="59" spans="1:6" x14ac:dyDescent="0.2">
      <c r="A59" s="348"/>
      <c r="B59" s="349"/>
      <c r="C59" s="350"/>
      <c r="D59" s="53"/>
      <c r="E59" s="352"/>
    </row>
    <row r="60" spans="1:6" x14ac:dyDescent="0.2">
      <c r="A60" s="332" t="s">
        <v>16</v>
      </c>
      <c r="B60" s="332"/>
      <c r="C60" s="332"/>
      <c r="D60" s="332"/>
      <c r="E60" s="332"/>
    </row>
    <row r="61" spans="1:6" ht="27.75" customHeight="1" x14ac:dyDescent="0.2">
      <c r="A61" s="353" t="s">
        <v>45</v>
      </c>
      <c r="B61" s="353"/>
      <c r="C61" s="353"/>
      <c r="D61" s="11"/>
      <c r="E61" s="12">
        <v>0</v>
      </c>
    </row>
    <row r="62" spans="1:6" ht="26.25" customHeight="1" x14ac:dyDescent="0.2">
      <c r="A62" s="328" t="s">
        <v>46</v>
      </c>
      <c r="B62" s="329"/>
      <c r="C62" s="329"/>
      <c r="D62" s="13"/>
      <c r="E62" s="12">
        <v>0</v>
      </c>
    </row>
    <row r="63" spans="1:6" ht="12.75" customHeight="1" x14ac:dyDescent="0.2">
      <c r="A63" s="330" t="s">
        <v>47</v>
      </c>
      <c r="B63" s="330"/>
      <c r="C63" s="330"/>
      <c r="D63" s="14"/>
      <c r="E63" s="15">
        <f>E61+E62</f>
        <v>0</v>
      </c>
    </row>
    <row r="64" spans="1:6" x14ac:dyDescent="0.2">
      <c r="A64" s="332" t="s">
        <v>35</v>
      </c>
      <c r="B64" s="332"/>
      <c r="C64" s="332"/>
      <c r="D64" s="332"/>
      <c r="E64" s="332"/>
    </row>
    <row r="65" spans="1:5" ht="30" customHeight="1" x14ac:dyDescent="0.2">
      <c r="A65" s="327" t="s">
        <v>48</v>
      </c>
      <c r="B65" s="327"/>
      <c r="C65" s="327"/>
      <c r="D65" s="11"/>
      <c r="E65" s="12">
        <v>0</v>
      </c>
    </row>
    <row r="66" spans="1:5" ht="24" customHeight="1" x14ac:dyDescent="0.2">
      <c r="A66" s="355" t="s">
        <v>49</v>
      </c>
      <c r="B66" s="355"/>
      <c r="C66" s="355"/>
      <c r="D66" s="54"/>
      <c r="E66" s="12">
        <v>0</v>
      </c>
    </row>
    <row r="67" spans="1:5" ht="12.75" customHeight="1" x14ac:dyDescent="0.2">
      <c r="A67" s="330" t="s">
        <v>50</v>
      </c>
      <c r="B67" s="330"/>
      <c r="C67" s="330"/>
      <c r="D67" s="14"/>
      <c r="E67" s="15">
        <f>E65+E66</f>
        <v>0</v>
      </c>
    </row>
    <row r="68" spans="1:5" x14ac:dyDescent="0.2">
      <c r="A68" s="337" t="s">
        <v>51</v>
      </c>
      <c r="B68" s="337"/>
      <c r="C68" s="337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6" t="s">
        <v>52</v>
      </c>
      <c r="B71" s="356"/>
      <c r="C71" s="356"/>
      <c r="D71" s="59"/>
      <c r="E71" s="25">
        <f>(E12+E13+E16+E17)-(E61+E62+E65+E66)</f>
        <v>104.03999999999999</v>
      </c>
    </row>
    <row r="72" spans="1:5" x14ac:dyDescent="0.2">
      <c r="A72" s="331" t="s">
        <v>53</v>
      </c>
      <c r="B72" s="331"/>
      <c r="C72" s="331"/>
      <c r="D72" s="37"/>
      <c r="E72" s="30">
        <f>(E12+E13)-(E61+E62)</f>
        <v>104.03999999999999</v>
      </c>
    </row>
    <row r="73" spans="1:5" x14ac:dyDescent="0.2">
      <c r="A73" s="331" t="s">
        <v>54</v>
      </c>
      <c r="B73" s="331"/>
      <c r="C73" s="331"/>
      <c r="D73" s="37"/>
      <c r="E73" s="30">
        <f>(E16+E17)-(E65+E66)</f>
        <v>0</v>
      </c>
    </row>
    <row r="74" spans="1:5" x14ac:dyDescent="0.2">
      <c r="A74" s="354" t="s">
        <v>55</v>
      </c>
      <c r="B74" s="354"/>
      <c r="C74" s="354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9" t="s">
        <v>79</v>
      </c>
      <c r="B1" s="309"/>
      <c r="C1" s="309"/>
      <c r="D1" s="309"/>
      <c r="E1" s="309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6" t="s">
        <v>80</v>
      </c>
      <c r="B3" s="387"/>
      <c r="C3" s="388"/>
      <c r="D3" s="83"/>
      <c r="E3" s="84">
        <v>0</v>
      </c>
    </row>
    <row r="4" spans="1:5" s="88" customFormat="1" ht="12.75" customHeight="1" x14ac:dyDescent="0.2">
      <c r="A4" s="389" t="s">
        <v>71</v>
      </c>
      <c r="B4" s="390"/>
      <c r="C4" s="391"/>
      <c r="D4" s="86"/>
      <c r="E4" s="87">
        <v>0</v>
      </c>
    </row>
    <row r="5" spans="1:5" s="91" customFormat="1" ht="12.75" customHeight="1" x14ac:dyDescent="0.2">
      <c r="A5" s="392" t="s">
        <v>70</v>
      </c>
      <c r="B5" s="393"/>
      <c r="C5" s="394"/>
      <c r="D5" s="89"/>
      <c r="E5" s="90">
        <v>0</v>
      </c>
    </row>
    <row r="6" spans="1:5" s="85" customFormat="1" ht="12.75" customHeight="1" x14ac:dyDescent="0.2">
      <c r="A6" s="386" t="s">
        <v>81</v>
      </c>
      <c r="B6" s="387"/>
      <c r="C6" s="388"/>
      <c r="D6" s="83"/>
      <c r="E6" s="84">
        <v>0</v>
      </c>
    </row>
    <row r="7" spans="1:5" ht="12.75" customHeight="1" x14ac:dyDescent="0.2">
      <c r="A7" s="374" t="s">
        <v>73</v>
      </c>
      <c r="B7" s="375"/>
      <c r="C7" s="376"/>
      <c r="D7" s="73"/>
      <c r="E7" s="87">
        <v>0</v>
      </c>
    </row>
    <row r="8" spans="1:5" s="91" customFormat="1" ht="12.75" customHeight="1" x14ac:dyDescent="0.2">
      <c r="A8" s="377" t="s">
        <v>72</v>
      </c>
      <c r="B8" s="378"/>
      <c r="C8" s="379"/>
      <c r="D8" s="89"/>
      <c r="E8" s="90">
        <v>0</v>
      </c>
    </row>
    <row r="9" spans="1:5" s="85" customFormat="1" ht="14.25" customHeight="1" x14ac:dyDescent="0.2">
      <c r="A9" s="380" t="s">
        <v>82</v>
      </c>
      <c r="B9" s="381"/>
      <c r="C9" s="381"/>
      <c r="D9" s="381"/>
      <c r="E9" s="382"/>
    </row>
    <row r="10" spans="1:5" s="85" customFormat="1" ht="12.75" customHeight="1" x14ac:dyDescent="0.2">
      <c r="A10" s="383" t="s">
        <v>83</v>
      </c>
      <c r="B10" s="384"/>
      <c r="C10" s="385"/>
      <c r="D10" s="92"/>
      <c r="E10" s="93">
        <f>1350*12</f>
        <v>16200</v>
      </c>
    </row>
    <row r="11" spans="1:5" s="85" customFormat="1" ht="12.75" customHeight="1" x14ac:dyDescent="0.2">
      <c r="A11" s="383" t="s">
        <v>84</v>
      </c>
      <c r="B11" s="384"/>
      <c r="C11" s="385"/>
      <c r="D11" s="92"/>
      <c r="E11" s="93">
        <f>50*12</f>
        <v>600</v>
      </c>
    </row>
    <row r="12" spans="1:5" s="85" customFormat="1" ht="12.75" customHeight="1" x14ac:dyDescent="0.2">
      <c r="A12" s="369" t="s">
        <v>37</v>
      </c>
      <c r="B12" s="369"/>
      <c r="C12" s="369"/>
      <c r="D12" s="94"/>
      <c r="E12" s="95">
        <f>E3*0.12</f>
        <v>0</v>
      </c>
    </row>
    <row r="13" spans="1:5" s="85" customFormat="1" ht="12.75" customHeight="1" x14ac:dyDescent="0.2">
      <c r="A13" s="369" t="s">
        <v>85</v>
      </c>
      <c r="B13" s="369"/>
      <c r="C13" s="369"/>
      <c r="D13" s="94"/>
      <c r="E13" s="95">
        <f>E3*0.02</f>
        <v>0</v>
      </c>
    </row>
    <row r="14" spans="1:5" s="85" customFormat="1" ht="12.75" customHeight="1" x14ac:dyDescent="0.2">
      <c r="A14" s="370" t="s">
        <v>86</v>
      </c>
      <c r="B14" s="370"/>
      <c r="C14" s="370"/>
      <c r="D14" s="96"/>
      <c r="E14" s="97">
        <f>SUM(E10:E13)</f>
        <v>16800</v>
      </c>
    </row>
    <row r="15" spans="1:5" s="88" customFormat="1" x14ac:dyDescent="0.2">
      <c r="A15" s="371" t="s">
        <v>77</v>
      </c>
      <c r="B15" s="372"/>
      <c r="C15" s="372"/>
      <c r="D15" s="372"/>
      <c r="E15" s="373"/>
    </row>
    <row r="16" spans="1:5" s="88" customFormat="1" x14ac:dyDescent="0.2">
      <c r="A16" s="357" t="s">
        <v>37</v>
      </c>
      <c r="B16" s="357"/>
      <c r="C16" s="357"/>
      <c r="D16" s="98"/>
      <c r="E16" s="99">
        <f>E7*0.12</f>
        <v>0</v>
      </c>
    </row>
    <row r="17" spans="1:5" s="88" customFormat="1" x14ac:dyDescent="0.2">
      <c r="A17" s="357" t="s">
        <v>75</v>
      </c>
      <c r="B17" s="357"/>
      <c r="C17" s="357"/>
      <c r="D17" s="98"/>
      <c r="E17" s="99">
        <f>E7-E7/1.18</f>
        <v>0</v>
      </c>
    </row>
    <row r="18" spans="1:5" s="88" customFormat="1" x14ac:dyDescent="0.2">
      <c r="A18" s="358" t="s">
        <v>78</v>
      </c>
      <c r="B18" s="358"/>
      <c r="C18" s="358"/>
      <c r="D18" s="100"/>
      <c r="E18" s="101">
        <f>E16+E17</f>
        <v>0</v>
      </c>
    </row>
    <row r="19" spans="1:5" s="91" customFormat="1" x14ac:dyDescent="0.2">
      <c r="A19" s="359" t="s">
        <v>74</v>
      </c>
      <c r="B19" s="360"/>
      <c r="C19" s="360"/>
      <c r="D19" s="360"/>
      <c r="E19" s="361"/>
    </row>
    <row r="20" spans="1:5" s="91" customFormat="1" x14ac:dyDescent="0.2">
      <c r="A20" s="364" t="s">
        <v>37</v>
      </c>
      <c r="B20" s="364"/>
      <c r="C20" s="364"/>
      <c r="D20" s="102"/>
      <c r="E20" s="103">
        <f>E8*0.2</f>
        <v>0</v>
      </c>
    </row>
    <row r="21" spans="1:5" s="91" customFormat="1" x14ac:dyDescent="0.2">
      <c r="A21" s="364" t="s">
        <v>75</v>
      </c>
      <c r="B21" s="364"/>
      <c r="C21" s="364"/>
      <c r="D21" s="102"/>
      <c r="E21" s="103">
        <f>E8-E8/1.18</f>
        <v>0</v>
      </c>
    </row>
    <row r="22" spans="1:5" s="91" customFormat="1" x14ac:dyDescent="0.2">
      <c r="A22" s="365" t="s">
        <v>76</v>
      </c>
      <c r="B22" s="365"/>
      <c r="C22" s="365"/>
      <c r="D22" s="104"/>
      <c r="E22" s="105">
        <f>E20+E21</f>
        <v>0</v>
      </c>
    </row>
    <row r="23" spans="1:5" s="106" customFormat="1" x14ac:dyDescent="0.2">
      <c r="A23" s="366" t="s">
        <v>87</v>
      </c>
      <c r="B23" s="366"/>
      <c r="C23" s="366"/>
      <c r="D23" s="83"/>
      <c r="E23" s="84">
        <f>E3-E14</f>
        <v>-16800</v>
      </c>
    </row>
    <row r="24" spans="1:5" s="108" customFormat="1" x14ac:dyDescent="0.2">
      <c r="A24" s="367" t="s">
        <v>88</v>
      </c>
      <c r="B24" s="367"/>
      <c r="C24" s="367"/>
      <c r="D24" s="107"/>
      <c r="E24" s="87">
        <f>E7-E18</f>
        <v>0</v>
      </c>
    </row>
    <row r="25" spans="1:5" s="110" customFormat="1" x14ac:dyDescent="0.2">
      <c r="A25" s="368" t="s">
        <v>89</v>
      </c>
      <c r="B25" s="368"/>
      <c r="C25" s="368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2" t="s">
        <v>67</v>
      </c>
      <c r="B40" s="363"/>
      <c r="C40" s="363"/>
      <c r="D40" s="363"/>
      <c r="E40" s="363"/>
      <c r="F40" s="363"/>
      <c r="G40" s="363"/>
      <c r="H40" s="363"/>
      <c r="I40" s="363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148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0</v>
      </c>
      <c r="D2" s="223"/>
      <c r="E2" s="223"/>
      <c r="F2" s="223"/>
    </row>
    <row r="3" spans="1:7" x14ac:dyDescent="0.2">
      <c r="A3" s="462" t="s">
        <v>3</v>
      </c>
      <c r="B3" s="462"/>
      <c r="C3" s="227">
        <v>0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21"/>
      <c r="F6" s="489" t="s">
        <v>147</v>
      </c>
      <c r="G6" s="454">
        <f>G11+G16+G17+G18+G19</f>
        <v>258654</v>
      </c>
    </row>
    <row r="7" spans="1:7" x14ac:dyDescent="0.2">
      <c r="A7" s="466"/>
      <c r="B7" s="467"/>
      <c r="C7" s="468"/>
      <c r="D7" s="470"/>
      <c r="E7" s="220"/>
      <c r="F7" s="490"/>
      <c r="G7" s="454"/>
    </row>
    <row r="8" spans="1:7" x14ac:dyDescent="0.2">
      <c r="A8" s="493" t="s">
        <v>146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258654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258654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0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145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0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144</v>
      </c>
      <c r="B20" s="458"/>
      <c r="C20" s="459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/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/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/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/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194"/>
      <c r="E27" s="194"/>
      <c r="F27" s="194"/>
      <c r="G27" s="491">
        <f>G32+G36+G37+G38+G39</f>
        <v>0</v>
      </c>
    </row>
    <row r="28" spans="1:7" x14ac:dyDescent="0.2">
      <c r="A28" s="482"/>
      <c r="B28" s="483"/>
      <c r="C28" s="484"/>
      <c r="D28" s="193"/>
      <c r="E28" s="193"/>
      <c r="F28" s="193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0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0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143</v>
      </c>
      <c r="B40" s="405"/>
      <c r="C40" s="405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6" t="s">
        <v>115</v>
      </c>
      <c r="B41" s="397"/>
      <c r="C41" s="398"/>
      <c r="D41" s="202"/>
      <c r="E41" s="202"/>
      <c r="F41" s="202"/>
      <c r="G41" s="201"/>
    </row>
    <row r="42" spans="1:7" s="159" customFormat="1" ht="12.75" customHeight="1" x14ac:dyDescent="0.2">
      <c r="A42" s="396" t="s">
        <v>116</v>
      </c>
      <c r="B42" s="397"/>
      <c r="C42" s="398"/>
      <c r="D42" s="202"/>
      <c r="E42" s="202"/>
      <c r="F42" s="202"/>
      <c r="G42" s="201"/>
    </row>
    <row r="43" spans="1:7" s="159" customFormat="1" ht="12.75" customHeight="1" x14ac:dyDescent="0.2">
      <c r="A43" s="396" t="s">
        <v>117</v>
      </c>
      <c r="B43" s="397"/>
      <c r="C43" s="398"/>
      <c r="D43" s="202"/>
      <c r="E43" s="202"/>
      <c r="F43" s="202"/>
      <c r="G43" s="201"/>
    </row>
    <row r="44" spans="1:7" s="159" customFormat="1" ht="12.75" customHeight="1" x14ac:dyDescent="0.2">
      <c r="A44" s="396" t="s">
        <v>118</v>
      </c>
      <c r="B44" s="397"/>
      <c r="C44" s="398"/>
      <c r="D44" s="202"/>
      <c r="E44" s="202"/>
      <c r="F44" s="202"/>
      <c r="G44" s="201"/>
    </row>
    <row r="45" spans="1:7" s="159" customFormat="1" ht="12.75" customHeight="1" x14ac:dyDescent="0.2">
      <c r="A45" s="396" t="s">
        <v>120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194"/>
      <c r="E48" s="194"/>
      <c r="F48" s="194"/>
      <c r="G48" s="454">
        <f>G69+G74+G81+G85+G89</f>
        <v>36211.56</v>
      </c>
    </row>
    <row r="49" spans="1:9" s="158" customFormat="1" x14ac:dyDescent="0.2">
      <c r="A49" s="482"/>
      <c r="B49" s="483"/>
      <c r="C49" s="484"/>
      <c r="D49" s="193"/>
      <c r="E49" s="193"/>
      <c r="F49" s="193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2" t="s">
        <v>142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178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2" t="s">
        <v>141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2" t="s">
        <v>140</v>
      </c>
      <c r="B64" s="443"/>
      <c r="C64" s="444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9" t="s">
        <v>139</v>
      </c>
      <c r="B65" s="450"/>
      <c r="C65" s="451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0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f>(G9)*0.02</f>
        <v>5173.08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36211.56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138</v>
      </c>
      <c r="B71" s="453"/>
      <c r="C71" s="453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f>(G13)*0.02</f>
        <v>0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f>(G16)*0.12</f>
        <v>0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137</v>
      </c>
      <c r="B76" s="408"/>
      <c r="C76" s="409"/>
      <c r="D76" s="176"/>
      <c r="E76" s="176"/>
      <c r="F76" s="176"/>
      <c r="G76" s="177">
        <v>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121</v>
      </c>
      <c r="B78" s="408"/>
      <c r="C78" s="409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0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0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135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0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0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3" t="s">
        <v>132</v>
      </c>
      <c r="B98" s="424"/>
      <c r="C98" s="425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6" t="s">
        <v>131</v>
      </c>
      <c r="B99" s="427"/>
      <c r="C99" s="428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9" t="s">
        <v>129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9" t="s">
        <v>128</v>
      </c>
      <c r="B101" s="400"/>
      <c r="C101" s="401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125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5" t="s">
        <v>123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0" t="s">
        <v>148</v>
      </c>
      <c r="B1" s="460"/>
      <c r="C1" s="460"/>
      <c r="D1" s="460"/>
      <c r="E1" s="460"/>
      <c r="F1" s="460"/>
      <c r="G1" s="460"/>
    </row>
    <row r="2" spans="1:7" x14ac:dyDescent="0.2">
      <c r="A2" s="461" t="s">
        <v>2</v>
      </c>
      <c r="B2" s="461"/>
      <c r="C2" s="228">
        <f>C3+C4</f>
        <v>2646.4</v>
      </c>
      <c r="D2" s="223"/>
      <c r="E2" s="223"/>
      <c r="F2" s="223"/>
    </row>
    <row r="3" spans="1:7" x14ac:dyDescent="0.2">
      <c r="A3" s="462" t="s">
        <v>3</v>
      </c>
      <c r="B3" s="462"/>
      <c r="C3" s="227">
        <v>2646.4</v>
      </c>
      <c r="D3" s="223"/>
      <c r="E3" s="223"/>
      <c r="F3" s="223"/>
      <c r="G3" s="222"/>
    </row>
    <row r="4" spans="1:7" x14ac:dyDescent="0.2">
      <c r="A4" s="462" t="s">
        <v>4</v>
      </c>
      <c r="B4" s="462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3" t="s">
        <v>5</v>
      </c>
      <c r="B6" s="464"/>
      <c r="C6" s="465"/>
      <c r="D6" s="469" t="s">
        <v>6</v>
      </c>
      <c r="E6" s="231"/>
      <c r="F6" s="489" t="s">
        <v>147</v>
      </c>
      <c r="G6" s="454">
        <f>G11+G16+G17+G18+G19</f>
        <v>389655</v>
      </c>
    </row>
    <row r="7" spans="1:7" x14ac:dyDescent="0.2">
      <c r="A7" s="466"/>
      <c r="B7" s="467"/>
      <c r="C7" s="468"/>
      <c r="D7" s="470"/>
      <c r="E7" s="232"/>
      <c r="F7" s="490"/>
      <c r="G7" s="454"/>
    </row>
    <row r="8" spans="1:7" x14ac:dyDescent="0.2">
      <c r="A8" s="493" t="s">
        <v>146</v>
      </c>
      <c r="B8" s="493"/>
      <c r="C8" s="493"/>
      <c r="D8" s="493"/>
      <c r="E8" s="493"/>
      <c r="F8" s="493"/>
      <c r="G8" s="493"/>
    </row>
    <row r="9" spans="1:7" s="210" customFormat="1" ht="38.25" customHeight="1" x14ac:dyDescent="0.2">
      <c r="A9" s="471" t="s">
        <v>93</v>
      </c>
      <c r="B9" s="471"/>
      <c r="C9" s="471"/>
      <c r="D9" s="212"/>
      <c r="E9" s="212"/>
      <c r="F9" s="212"/>
      <c r="G9" s="211">
        <v>261358</v>
      </c>
    </row>
    <row r="10" spans="1:7" s="207" customFormat="1" ht="27" customHeight="1" x14ac:dyDescent="0.2">
      <c r="A10" s="486" t="s">
        <v>9</v>
      </c>
      <c r="B10" s="487"/>
      <c r="C10" s="487"/>
      <c r="D10" s="219"/>
      <c r="E10" s="219"/>
      <c r="F10" s="219"/>
      <c r="G10" s="208">
        <v>0</v>
      </c>
    </row>
    <row r="11" spans="1:7" ht="12.75" customHeight="1" x14ac:dyDescent="0.2">
      <c r="A11" s="473" t="s">
        <v>10</v>
      </c>
      <c r="B11" s="473"/>
      <c r="C11" s="473"/>
      <c r="D11" s="138"/>
      <c r="E11" s="138"/>
      <c r="F11" s="138"/>
      <c r="G11" s="137">
        <f>G9+G10</f>
        <v>261358</v>
      </c>
    </row>
    <row r="12" spans="1:7" x14ac:dyDescent="0.2">
      <c r="A12" s="488" t="s">
        <v>35</v>
      </c>
      <c r="B12" s="488"/>
      <c r="C12" s="488"/>
      <c r="D12" s="488"/>
      <c r="E12" s="488"/>
      <c r="F12" s="488"/>
      <c r="G12" s="488"/>
    </row>
    <row r="13" spans="1:7" s="210" customFormat="1" ht="25.5" customHeight="1" x14ac:dyDescent="0.2">
      <c r="A13" s="471" t="s">
        <v>12</v>
      </c>
      <c r="B13" s="471"/>
      <c r="C13" s="471"/>
      <c r="D13" s="212"/>
      <c r="E13" s="212"/>
      <c r="F13" s="212"/>
      <c r="G13" s="211">
        <v>128297</v>
      </c>
    </row>
    <row r="14" spans="1:7" s="207" customFormat="1" ht="27" customHeight="1" x14ac:dyDescent="0.2">
      <c r="A14" s="486" t="s">
        <v>13</v>
      </c>
      <c r="B14" s="487"/>
      <c r="C14" s="487"/>
      <c r="D14" s="219"/>
      <c r="E14" s="219"/>
      <c r="F14" s="219"/>
      <c r="G14" s="208">
        <v>0</v>
      </c>
    </row>
    <row r="15" spans="1:7" s="207" customFormat="1" x14ac:dyDescent="0.2">
      <c r="A15" s="455" t="s">
        <v>145</v>
      </c>
      <c r="B15" s="456"/>
      <c r="C15" s="456"/>
      <c r="D15" s="219"/>
      <c r="E15" s="219"/>
      <c r="F15" s="219"/>
      <c r="G15" s="218">
        <v>0</v>
      </c>
    </row>
    <row r="16" spans="1:7" ht="12.75" customHeight="1" x14ac:dyDescent="0.2">
      <c r="A16" s="473" t="s">
        <v>14</v>
      </c>
      <c r="B16" s="473"/>
      <c r="C16" s="473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4" t="s">
        <v>80</v>
      </c>
      <c r="B17" s="475"/>
      <c r="C17" s="476"/>
      <c r="D17" s="152"/>
      <c r="E17" s="152"/>
      <c r="F17" s="152"/>
      <c r="G17" s="151">
        <v>0</v>
      </c>
    </row>
    <row r="18" spans="1:7" s="164" customFormat="1" ht="12.75" customHeight="1" x14ac:dyDescent="0.2">
      <c r="A18" s="494" t="s">
        <v>71</v>
      </c>
      <c r="B18" s="495"/>
      <c r="C18" s="496"/>
      <c r="D18" s="217"/>
      <c r="E18" s="217"/>
      <c r="F18" s="217"/>
      <c r="G18" s="147">
        <v>0</v>
      </c>
    </row>
    <row r="19" spans="1:7" s="159" customFormat="1" ht="12.75" customHeight="1" x14ac:dyDescent="0.2">
      <c r="A19" s="497" t="s">
        <v>70</v>
      </c>
      <c r="B19" s="498"/>
      <c r="C19" s="499"/>
      <c r="D19" s="206"/>
      <c r="E19" s="206"/>
      <c r="F19" s="206"/>
      <c r="G19" s="144">
        <v>0</v>
      </c>
    </row>
    <row r="20" spans="1:7" s="203" customFormat="1" ht="23.25" customHeight="1" x14ac:dyDescent="0.2">
      <c r="A20" s="457" t="s">
        <v>144</v>
      </c>
      <c r="B20" s="458"/>
      <c r="C20" s="459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6" t="s">
        <v>102</v>
      </c>
      <c r="B21" s="397"/>
      <c r="C21" s="398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6" t="s">
        <v>103</v>
      </c>
      <c r="B22" s="397"/>
      <c r="C22" s="398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6" t="s">
        <v>104</v>
      </c>
      <c r="B23" s="397"/>
      <c r="C23" s="398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6" t="s">
        <v>105</v>
      </c>
      <c r="B24" s="397"/>
      <c r="C24" s="398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6" t="s">
        <v>106</v>
      </c>
      <c r="B25" s="397"/>
      <c r="C25" s="398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3" t="s">
        <v>44</v>
      </c>
      <c r="B27" s="480"/>
      <c r="C27" s="481"/>
      <c r="D27" s="233"/>
      <c r="E27" s="233"/>
      <c r="F27" s="233"/>
      <c r="G27" s="491">
        <f>G32+G36+G37+G38+G39</f>
        <v>350585</v>
      </c>
    </row>
    <row r="28" spans="1:7" x14ac:dyDescent="0.2">
      <c r="A28" s="482"/>
      <c r="B28" s="483"/>
      <c r="C28" s="484"/>
      <c r="D28" s="234"/>
      <c r="E28" s="234"/>
      <c r="F28" s="234"/>
      <c r="G28" s="492"/>
    </row>
    <row r="29" spans="1:7" x14ac:dyDescent="0.2">
      <c r="A29" s="414" t="s">
        <v>16</v>
      </c>
      <c r="B29" s="414"/>
      <c r="C29" s="414"/>
      <c r="D29" s="414"/>
      <c r="E29" s="414"/>
      <c r="F29" s="414"/>
      <c r="G29" s="414"/>
    </row>
    <row r="30" spans="1:7" s="210" customFormat="1" ht="20.25" customHeight="1" x14ac:dyDescent="0.2">
      <c r="A30" s="485" t="s">
        <v>45</v>
      </c>
      <c r="B30" s="485"/>
      <c r="C30" s="485"/>
      <c r="D30" s="212"/>
      <c r="E30" s="212"/>
      <c r="F30" s="212"/>
      <c r="G30" s="211">
        <v>235175</v>
      </c>
    </row>
    <row r="31" spans="1:7" ht="24.75" customHeight="1" x14ac:dyDescent="0.2">
      <c r="A31" s="486" t="s">
        <v>46</v>
      </c>
      <c r="B31" s="487"/>
      <c r="C31" s="487"/>
      <c r="D31" s="213"/>
      <c r="E31" s="213"/>
      <c r="F31" s="213"/>
      <c r="G31" s="180">
        <f>G10</f>
        <v>0</v>
      </c>
    </row>
    <row r="32" spans="1:7" ht="12.75" customHeight="1" x14ac:dyDescent="0.2">
      <c r="A32" s="473" t="s">
        <v>47</v>
      </c>
      <c r="B32" s="473"/>
      <c r="C32" s="473"/>
      <c r="D32" s="138"/>
      <c r="E32" s="138"/>
      <c r="F32" s="138"/>
      <c r="G32" s="137">
        <f>G30+G31</f>
        <v>235175</v>
      </c>
    </row>
    <row r="33" spans="1:7" x14ac:dyDescent="0.2">
      <c r="A33" s="414" t="s">
        <v>35</v>
      </c>
      <c r="B33" s="414"/>
      <c r="C33" s="414"/>
      <c r="D33" s="414"/>
      <c r="E33" s="414"/>
      <c r="F33" s="414"/>
      <c r="G33" s="414"/>
    </row>
    <row r="34" spans="1:7" s="210" customFormat="1" ht="23.25" customHeight="1" x14ac:dyDescent="0.2">
      <c r="A34" s="471" t="s">
        <v>48</v>
      </c>
      <c r="B34" s="471"/>
      <c r="C34" s="471"/>
      <c r="D34" s="212"/>
      <c r="E34" s="212"/>
      <c r="F34" s="212"/>
      <c r="G34" s="211">
        <v>115410</v>
      </c>
    </row>
    <row r="35" spans="1:7" s="207" customFormat="1" x14ac:dyDescent="0.2">
      <c r="A35" s="472" t="s">
        <v>49</v>
      </c>
      <c r="B35" s="472"/>
      <c r="C35" s="472"/>
      <c r="D35" s="209"/>
      <c r="E35" s="209"/>
      <c r="F35" s="209"/>
      <c r="G35" s="208">
        <f>G14</f>
        <v>0</v>
      </c>
    </row>
    <row r="36" spans="1:7" ht="12.75" customHeight="1" x14ac:dyDescent="0.2">
      <c r="A36" s="473" t="s">
        <v>50</v>
      </c>
      <c r="B36" s="473"/>
      <c r="C36" s="473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4" t="s">
        <v>81</v>
      </c>
      <c r="B37" s="475"/>
      <c r="C37" s="476"/>
      <c r="D37" s="152"/>
      <c r="E37" s="152"/>
      <c r="F37" s="152"/>
      <c r="G37" s="151">
        <v>0</v>
      </c>
    </row>
    <row r="38" spans="1:7" ht="12.75" customHeight="1" x14ac:dyDescent="0.2">
      <c r="A38" s="477" t="s">
        <v>73</v>
      </c>
      <c r="B38" s="478"/>
      <c r="C38" s="479"/>
      <c r="D38" s="138"/>
      <c r="E38" s="138"/>
      <c r="F38" s="138"/>
      <c r="G38" s="147">
        <v>0</v>
      </c>
    </row>
    <row r="39" spans="1:7" s="159" customFormat="1" ht="12.75" customHeight="1" x14ac:dyDescent="0.2">
      <c r="A39" s="402" t="s">
        <v>72</v>
      </c>
      <c r="B39" s="403"/>
      <c r="C39" s="404"/>
      <c r="D39" s="206"/>
      <c r="E39" s="206"/>
      <c r="F39" s="206"/>
      <c r="G39" s="144">
        <v>0</v>
      </c>
    </row>
    <row r="40" spans="1:7" s="203" customFormat="1" ht="24.75" customHeight="1" x14ac:dyDescent="0.2">
      <c r="A40" s="405" t="s">
        <v>143</v>
      </c>
      <c r="B40" s="405"/>
      <c r="C40" s="405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6" t="s">
        <v>115</v>
      </c>
      <c r="B41" s="397"/>
      <c r="C41" s="398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6" t="s">
        <v>116</v>
      </c>
      <c r="B42" s="397"/>
      <c r="C42" s="398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6" t="s">
        <v>117</v>
      </c>
      <c r="B43" s="397"/>
      <c r="C43" s="398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6" t="s">
        <v>118</v>
      </c>
      <c r="B44" s="397"/>
      <c r="C44" s="398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6" t="s">
        <v>120</v>
      </c>
      <c r="B45" s="397"/>
      <c r="C45" s="398"/>
      <c r="D45" s="202"/>
      <c r="E45" s="202"/>
      <c r="F45" s="202"/>
      <c r="G45" s="201"/>
    </row>
    <row r="46" spans="1:7" x14ac:dyDescent="0.2">
      <c r="A46" s="412" t="s">
        <v>51</v>
      </c>
      <c r="B46" s="412"/>
      <c r="C46" s="412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3" t="s">
        <v>15</v>
      </c>
      <c r="B48" s="480"/>
      <c r="C48" s="481"/>
      <c r="D48" s="233"/>
      <c r="E48" s="233"/>
      <c r="F48" s="233"/>
      <c r="G48" s="454">
        <f>G69+G74+G81+G85+G89</f>
        <v>631345.26440677966</v>
      </c>
    </row>
    <row r="49" spans="1:9" s="158" customFormat="1" x14ac:dyDescent="0.2">
      <c r="A49" s="482"/>
      <c r="B49" s="483"/>
      <c r="C49" s="484"/>
      <c r="D49" s="234"/>
      <c r="E49" s="234"/>
      <c r="F49" s="234"/>
      <c r="G49" s="454"/>
    </row>
    <row r="50" spans="1:9" s="158" customFormat="1" x14ac:dyDescent="0.2">
      <c r="A50" s="414" t="s">
        <v>16</v>
      </c>
      <c r="B50" s="414"/>
      <c r="C50" s="414"/>
      <c r="D50" s="414"/>
      <c r="E50" s="414"/>
      <c r="F50" s="414"/>
      <c r="G50" s="414"/>
    </row>
    <row r="51" spans="1:9" s="158" customFormat="1" ht="24.75" customHeight="1" x14ac:dyDescent="0.2">
      <c r="A51" s="413" t="s">
        <v>17</v>
      </c>
      <c r="B51" s="413"/>
      <c r="C51" s="413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2" t="s">
        <v>18</v>
      </c>
      <c r="B52" s="443"/>
      <c r="C52" s="444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2" t="s">
        <v>19</v>
      </c>
      <c r="B53" s="443"/>
      <c r="C53" s="444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2" t="s">
        <v>20</v>
      </c>
      <c r="B54" s="443"/>
      <c r="C54" s="444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2" t="s">
        <v>21</v>
      </c>
      <c r="B55" s="443"/>
      <c r="C55" s="444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2" t="s">
        <v>22</v>
      </c>
      <c r="B56" s="443"/>
      <c r="C56" s="444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2" t="s">
        <v>94</v>
      </c>
      <c r="B57" s="443"/>
      <c r="C57" s="444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2" t="s">
        <v>142</v>
      </c>
      <c r="B58" s="443"/>
      <c r="C58" s="444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2" t="s">
        <v>24</v>
      </c>
      <c r="B59" s="443"/>
      <c r="C59" s="444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3" t="s">
        <v>25</v>
      </c>
      <c r="B60" s="413"/>
      <c r="C60" s="413"/>
      <c r="D60" s="188"/>
      <c r="E60" s="188"/>
      <c r="F60" s="188"/>
      <c r="G60" s="229"/>
    </row>
    <row r="61" spans="1:9" s="158" customFormat="1" ht="24.75" customHeight="1" x14ac:dyDescent="0.2">
      <c r="A61" s="448" t="s">
        <v>27</v>
      </c>
      <c r="B61" s="448"/>
      <c r="C61" s="448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2" t="s">
        <v>141</v>
      </c>
      <c r="B62" s="452"/>
      <c r="C62" s="452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2" t="s">
        <v>31</v>
      </c>
      <c r="B63" s="443"/>
      <c r="C63" s="444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2" t="s">
        <v>140</v>
      </c>
      <c r="B64" s="443"/>
      <c r="C64" s="444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9" t="s">
        <v>139</v>
      </c>
      <c r="B65" s="450"/>
      <c r="C65" s="451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2" t="s">
        <v>98</v>
      </c>
      <c r="B66" s="412"/>
      <c r="C66" s="412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8" t="s">
        <v>32</v>
      </c>
      <c r="B67" s="448"/>
      <c r="C67" s="448"/>
      <c r="D67" s="183"/>
      <c r="E67" s="183"/>
      <c r="F67" s="183"/>
      <c r="G67" s="180">
        <v>4764</v>
      </c>
    </row>
    <row r="68" spans="1:9" s="158" customFormat="1" x14ac:dyDescent="0.2">
      <c r="A68" s="448" t="s">
        <v>33</v>
      </c>
      <c r="B68" s="448"/>
      <c r="C68" s="448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2" t="s">
        <v>99</v>
      </c>
      <c r="B69" s="412"/>
      <c r="C69" s="412"/>
      <c r="D69" s="179"/>
      <c r="E69" s="179"/>
      <c r="F69" s="179"/>
      <c r="G69" s="182">
        <f>G66+G67+G68</f>
        <v>261359</v>
      </c>
    </row>
    <row r="70" spans="1:9" x14ac:dyDescent="0.2">
      <c r="A70" s="414" t="s">
        <v>35</v>
      </c>
      <c r="B70" s="414"/>
      <c r="C70" s="414"/>
      <c r="D70" s="414"/>
      <c r="E70" s="414"/>
      <c r="F70" s="414"/>
      <c r="G70" s="414"/>
    </row>
    <row r="71" spans="1:9" ht="14.25" customHeight="1" x14ac:dyDescent="0.2">
      <c r="A71" s="453" t="s">
        <v>138</v>
      </c>
      <c r="B71" s="453"/>
      <c r="C71" s="453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8" t="s">
        <v>32</v>
      </c>
      <c r="B72" s="448"/>
      <c r="C72" s="448"/>
      <c r="D72" s="181"/>
      <c r="E72" s="181"/>
      <c r="F72" s="181"/>
      <c r="G72" s="180">
        <v>2223</v>
      </c>
    </row>
    <row r="73" spans="1:9" x14ac:dyDescent="0.2">
      <c r="A73" s="448" t="s">
        <v>33</v>
      </c>
      <c r="B73" s="448"/>
      <c r="C73" s="448"/>
      <c r="D73" s="181"/>
      <c r="E73" s="181"/>
      <c r="F73" s="181"/>
      <c r="G73" s="180">
        <v>11432</v>
      </c>
    </row>
    <row r="74" spans="1:9" x14ac:dyDescent="0.2">
      <c r="A74" s="412" t="s">
        <v>38</v>
      </c>
      <c r="B74" s="412"/>
      <c r="C74" s="412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0" t="s">
        <v>82</v>
      </c>
      <c r="B75" s="431"/>
      <c r="C75" s="431"/>
      <c r="D75" s="431"/>
      <c r="E75" s="431"/>
      <c r="F75" s="431"/>
      <c r="G75" s="432"/>
    </row>
    <row r="76" spans="1:9" s="169" customFormat="1" ht="51" customHeight="1" x14ac:dyDescent="0.2">
      <c r="A76" s="407" t="s">
        <v>137</v>
      </c>
      <c r="B76" s="408"/>
      <c r="C76" s="409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5" t="s">
        <v>100</v>
      </c>
      <c r="B77" s="436"/>
      <c r="C77" s="437"/>
      <c r="D77" s="176"/>
      <c r="E77" s="176"/>
      <c r="F77" s="176"/>
      <c r="G77" s="175">
        <v>0</v>
      </c>
    </row>
    <row r="78" spans="1:9" s="169" customFormat="1" ht="12.75" customHeight="1" x14ac:dyDescent="0.2">
      <c r="A78" s="407" t="s">
        <v>121</v>
      </c>
      <c r="B78" s="408"/>
      <c r="C78" s="409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0" t="s">
        <v>37</v>
      </c>
      <c r="B79" s="410"/>
      <c r="C79" s="410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0" t="s">
        <v>85</v>
      </c>
      <c r="B80" s="410"/>
      <c r="C80" s="410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1" t="s">
        <v>86</v>
      </c>
      <c r="B81" s="411"/>
      <c r="C81" s="411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5" t="s">
        <v>77</v>
      </c>
      <c r="B82" s="446"/>
      <c r="C82" s="446"/>
      <c r="D82" s="446"/>
      <c r="E82" s="446"/>
      <c r="F82" s="446"/>
      <c r="G82" s="447"/>
    </row>
    <row r="83" spans="1:10" s="164" customFormat="1" x14ac:dyDescent="0.2">
      <c r="A83" s="433" t="s">
        <v>37</v>
      </c>
      <c r="B83" s="433"/>
      <c r="C83" s="433"/>
      <c r="D83" s="168"/>
      <c r="E83" s="168"/>
      <c r="F83" s="168"/>
      <c r="G83" s="167">
        <f>G18*0.12</f>
        <v>0</v>
      </c>
    </row>
    <row r="84" spans="1:10" s="164" customFormat="1" x14ac:dyDescent="0.2">
      <c r="A84" s="433" t="s">
        <v>75</v>
      </c>
      <c r="B84" s="433"/>
      <c r="C84" s="433"/>
      <c r="D84" s="168"/>
      <c r="E84" s="168"/>
      <c r="F84" s="168"/>
      <c r="G84" s="167">
        <f>G18-G18/1.18</f>
        <v>0</v>
      </c>
    </row>
    <row r="85" spans="1:10" s="164" customFormat="1" x14ac:dyDescent="0.2">
      <c r="A85" s="434" t="s">
        <v>78</v>
      </c>
      <c r="B85" s="434"/>
      <c r="C85" s="434"/>
      <c r="D85" s="166"/>
      <c r="E85" s="166"/>
      <c r="F85" s="166"/>
      <c r="G85" s="165">
        <f>G83+G84</f>
        <v>0</v>
      </c>
    </row>
    <row r="86" spans="1:10" s="159" customFormat="1" x14ac:dyDescent="0.2">
      <c r="A86" s="439" t="s">
        <v>74</v>
      </c>
      <c r="B86" s="440"/>
      <c r="C86" s="440"/>
      <c r="D86" s="440"/>
      <c r="E86" s="440"/>
      <c r="F86" s="440"/>
      <c r="G86" s="441"/>
    </row>
    <row r="87" spans="1:10" s="159" customFormat="1" x14ac:dyDescent="0.2">
      <c r="A87" s="406" t="s">
        <v>37</v>
      </c>
      <c r="B87" s="406"/>
      <c r="C87" s="406"/>
      <c r="D87" s="163"/>
      <c r="E87" s="163"/>
      <c r="F87" s="163"/>
      <c r="G87" s="162">
        <f>G73*0.2</f>
        <v>2286.4</v>
      </c>
    </row>
    <row r="88" spans="1:10" s="159" customFormat="1" x14ac:dyDescent="0.2">
      <c r="A88" s="406" t="s">
        <v>75</v>
      </c>
      <c r="B88" s="406"/>
      <c r="C88" s="406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8" t="s">
        <v>76</v>
      </c>
      <c r="B89" s="438"/>
      <c r="C89" s="438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0" t="s">
        <v>135</v>
      </c>
      <c r="B91" s="421"/>
      <c r="C91" s="421"/>
      <c r="D91" s="421"/>
      <c r="E91" s="421"/>
      <c r="F91" s="421"/>
      <c r="G91" s="422"/>
    </row>
    <row r="92" spans="1:10" ht="12.75" customHeight="1" x14ac:dyDescent="0.2">
      <c r="A92" s="423" t="s">
        <v>95</v>
      </c>
      <c r="B92" s="424"/>
      <c r="C92" s="425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3" t="s">
        <v>96</v>
      </c>
      <c r="B93" s="424"/>
      <c r="C93" s="425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3" t="s">
        <v>111</v>
      </c>
      <c r="B94" s="424"/>
      <c r="C94" s="425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8" t="s">
        <v>108</v>
      </c>
      <c r="B95" s="418"/>
      <c r="C95" s="418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9" t="s">
        <v>109</v>
      </c>
      <c r="B96" s="419"/>
      <c r="C96" s="419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9" t="s">
        <v>110</v>
      </c>
      <c r="B97" s="429"/>
      <c r="C97" s="429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3" t="s">
        <v>132</v>
      </c>
      <c r="B98" s="424"/>
      <c r="C98" s="425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6" t="s">
        <v>131</v>
      </c>
      <c r="B99" s="427"/>
      <c r="C99" s="428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9" t="s">
        <v>129</v>
      </c>
      <c r="B100" s="400"/>
      <c r="C100" s="401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9" t="s">
        <v>128</v>
      </c>
      <c r="B101" s="400"/>
      <c r="C101" s="401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5" t="s">
        <v>107</v>
      </c>
      <c r="B102" s="416"/>
      <c r="C102" s="417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5" t="s">
        <v>125</v>
      </c>
      <c r="B109" s="395"/>
      <c r="C109" s="395"/>
      <c r="D109" s="395"/>
      <c r="E109" s="395"/>
      <c r="F109" s="395"/>
      <c r="G109" s="395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5" t="s">
        <v>123</v>
      </c>
      <c r="B111" s="395"/>
      <c r="C111" s="395"/>
      <c r="D111" s="395"/>
      <c r="E111" s="395"/>
      <c r="F111" s="395"/>
      <c r="G111" s="395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6"/>
  <sheetViews>
    <sheetView tabSelected="1" view="pageBreakPreview" zoomScale="90" zoomScaleNormal="100" zoomScaleSheetLayoutView="90" workbookViewId="0">
      <selection activeCell="E17" sqref="E17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8" customWidth="1"/>
    <col min="5" max="5" width="15.5703125" style="25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60" t="s">
        <v>210</v>
      </c>
      <c r="B1" s="460"/>
      <c r="C1" s="460"/>
      <c r="D1" s="460"/>
      <c r="E1" s="460"/>
    </row>
    <row r="2" spans="1:5" x14ac:dyDescent="0.2">
      <c r="A2" s="533" t="s">
        <v>2</v>
      </c>
      <c r="B2" s="533"/>
      <c r="C2" s="239">
        <f>C3+C4</f>
        <v>4127.13</v>
      </c>
      <c r="D2" s="240"/>
    </row>
    <row r="3" spans="1:5" x14ac:dyDescent="0.2">
      <c r="A3" s="534" t="s">
        <v>3</v>
      </c>
      <c r="B3" s="534"/>
      <c r="C3" s="241">
        <v>4127.13</v>
      </c>
      <c r="D3" s="240"/>
      <c r="E3" s="242"/>
    </row>
    <row r="4" spans="1:5" x14ac:dyDescent="0.2">
      <c r="A4" s="534" t="s">
        <v>4</v>
      </c>
      <c r="B4" s="534"/>
      <c r="C4" s="241">
        <v>0</v>
      </c>
      <c r="D4" s="240"/>
      <c r="E4" s="242"/>
    </row>
    <row r="5" spans="1:5" x14ac:dyDescent="0.2">
      <c r="A5" s="243"/>
      <c r="B5" s="295"/>
      <c r="C5" s="244"/>
      <c r="D5" s="240"/>
      <c r="E5" s="242"/>
    </row>
    <row r="6" spans="1:5" x14ac:dyDescent="0.2">
      <c r="A6" s="509" t="s">
        <v>5</v>
      </c>
      <c r="B6" s="535"/>
      <c r="C6" s="536"/>
      <c r="D6" s="540" t="s">
        <v>160</v>
      </c>
      <c r="E6" s="578">
        <f>E15+E19+E27</f>
        <v>1743170.84</v>
      </c>
    </row>
    <row r="7" spans="1:5" x14ac:dyDescent="0.2">
      <c r="A7" s="537"/>
      <c r="B7" s="538"/>
      <c r="C7" s="539"/>
      <c r="D7" s="541"/>
      <c r="E7" s="579"/>
    </row>
    <row r="8" spans="1:5" x14ac:dyDescent="0.2">
      <c r="A8" s="500" t="s">
        <v>16</v>
      </c>
      <c r="B8" s="500"/>
      <c r="C8" s="500"/>
      <c r="D8" s="500"/>
      <c r="E8" s="500"/>
    </row>
    <row r="9" spans="1:5" ht="12.75" customHeight="1" x14ac:dyDescent="0.2">
      <c r="A9" s="522" t="s">
        <v>156</v>
      </c>
      <c r="B9" s="523"/>
      <c r="C9" s="524"/>
      <c r="D9" s="270">
        <v>10.44</v>
      </c>
      <c r="E9" s="271">
        <v>514048.4</v>
      </c>
    </row>
    <row r="10" spans="1:5" ht="12.75" customHeight="1" x14ac:dyDescent="0.2">
      <c r="A10" s="522" t="s">
        <v>209</v>
      </c>
      <c r="B10" s="523"/>
      <c r="C10" s="524"/>
      <c r="D10" s="272">
        <v>1.99</v>
      </c>
      <c r="E10" s="271">
        <v>98556.82</v>
      </c>
    </row>
    <row r="11" spans="1:5" ht="12.75" customHeight="1" x14ac:dyDescent="0.2">
      <c r="A11" s="501" t="s">
        <v>163</v>
      </c>
      <c r="B11" s="502"/>
      <c r="C11" s="503"/>
      <c r="D11" s="272"/>
      <c r="E11" s="271">
        <v>10232.18</v>
      </c>
    </row>
    <row r="12" spans="1:5" x14ac:dyDescent="0.2">
      <c r="A12" s="501" t="s">
        <v>157</v>
      </c>
      <c r="B12" s="502"/>
      <c r="C12" s="503"/>
      <c r="D12" s="272">
        <v>1.1100000000000001</v>
      </c>
      <c r="E12" s="271">
        <v>54973.88</v>
      </c>
    </row>
    <row r="13" spans="1:5" x14ac:dyDescent="0.2">
      <c r="A13" s="518" t="s">
        <v>212</v>
      </c>
      <c r="B13" s="518"/>
      <c r="C13" s="518"/>
      <c r="D13" s="272"/>
      <c r="E13" s="282"/>
    </row>
    <row r="14" spans="1:5" ht="12.75" customHeight="1" x14ac:dyDescent="0.2">
      <c r="A14" s="522" t="s">
        <v>155</v>
      </c>
      <c r="B14" s="523"/>
      <c r="C14" s="524"/>
      <c r="D14" s="272"/>
      <c r="E14" s="282"/>
    </row>
    <row r="15" spans="1:5" x14ac:dyDescent="0.2">
      <c r="A15" s="504" t="s">
        <v>10</v>
      </c>
      <c r="B15" s="504"/>
      <c r="C15" s="504"/>
      <c r="D15" s="272"/>
      <c r="E15" s="273">
        <f>SUM(E9:E14)</f>
        <v>677811.28</v>
      </c>
    </row>
    <row r="16" spans="1:5" x14ac:dyDescent="0.2">
      <c r="A16" s="500" t="s">
        <v>35</v>
      </c>
      <c r="B16" s="500"/>
      <c r="C16" s="500"/>
      <c r="D16" s="500"/>
      <c r="E16" s="500"/>
    </row>
    <row r="17" spans="1:5" x14ac:dyDescent="0.2">
      <c r="A17" s="519" t="s">
        <v>158</v>
      </c>
      <c r="B17" s="519"/>
      <c r="C17" s="519"/>
      <c r="D17" s="270">
        <v>4.04</v>
      </c>
      <c r="E17" s="271">
        <v>200083.28</v>
      </c>
    </row>
    <row r="18" spans="1:5" x14ac:dyDescent="0.2">
      <c r="A18" s="520" t="s">
        <v>159</v>
      </c>
      <c r="B18" s="521"/>
      <c r="C18" s="521"/>
      <c r="D18" s="270">
        <v>8.89</v>
      </c>
      <c r="E18" s="285"/>
    </row>
    <row r="19" spans="1:5" ht="12.75" customHeight="1" x14ac:dyDescent="0.2">
      <c r="A19" s="504" t="s">
        <v>14</v>
      </c>
      <c r="B19" s="504"/>
      <c r="C19" s="504"/>
      <c r="D19" s="304"/>
      <c r="E19" s="273">
        <f>E17+E18</f>
        <v>200083.28</v>
      </c>
    </row>
    <row r="20" spans="1:5" ht="12.75" hidden="1" customHeight="1" x14ac:dyDescent="0.2">
      <c r="A20" s="542" t="s">
        <v>71</v>
      </c>
      <c r="B20" s="543"/>
      <c r="C20" s="544"/>
      <c r="D20" s="304"/>
      <c r="E20" s="259">
        <v>0</v>
      </c>
    </row>
    <row r="21" spans="1:5" ht="12.75" hidden="1" customHeight="1" x14ac:dyDescent="0.2">
      <c r="A21" s="542" t="s">
        <v>70</v>
      </c>
      <c r="B21" s="543"/>
      <c r="C21" s="544"/>
      <c r="D21" s="304"/>
      <c r="E21" s="259">
        <v>0</v>
      </c>
    </row>
    <row r="22" spans="1:5" ht="12.75" customHeight="1" x14ac:dyDescent="0.2">
      <c r="A22" s="505" t="s">
        <v>101</v>
      </c>
      <c r="B22" s="505"/>
      <c r="C22" s="505"/>
      <c r="D22" s="505"/>
      <c r="E22" s="505"/>
    </row>
    <row r="23" spans="1:5" ht="12.75" customHeight="1" x14ac:dyDescent="0.2">
      <c r="A23" s="300" t="s">
        <v>102</v>
      </c>
      <c r="B23" s="299"/>
      <c r="C23" s="299"/>
      <c r="D23" s="274"/>
      <c r="E23" s="271">
        <v>346274.93</v>
      </c>
    </row>
    <row r="24" spans="1:5" ht="12.75" customHeight="1" x14ac:dyDescent="0.2">
      <c r="A24" s="300" t="s">
        <v>103</v>
      </c>
      <c r="B24" s="299"/>
      <c r="C24" s="299"/>
      <c r="D24" s="274"/>
      <c r="E24" s="271">
        <v>294719.17</v>
      </c>
    </row>
    <row r="25" spans="1:5" ht="12.75" customHeight="1" x14ac:dyDescent="0.2">
      <c r="A25" s="300" t="s">
        <v>104</v>
      </c>
      <c r="B25" s="299"/>
      <c r="C25" s="299"/>
      <c r="D25" s="274"/>
      <c r="E25" s="271">
        <v>73221.5</v>
      </c>
    </row>
    <row r="26" spans="1:5" ht="12.75" customHeight="1" x14ac:dyDescent="0.2">
      <c r="A26" s="300" t="s">
        <v>105</v>
      </c>
      <c r="B26" s="299"/>
      <c r="C26" s="299"/>
      <c r="D26" s="274"/>
      <c r="E26" s="271">
        <v>151060.68</v>
      </c>
    </row>
    <row r="27" spans="1:5" s="260" customFormat="1" ht="12.75" customHeight="1" x14ac:dyDescent="0.2">
      <c r="A27" s="542" t="s">
        <v>162</v>
      </c>
      <c r="B27" s="543"/>
      <c r="C27" s="544"/>
      <c r="D27" s="274"/>
      <c r="E27" s="275">
        <f>SUM(E23:E26)</f>
        <v>865276.28</v>
      </c>
    </row>
    <row r="28" spans="1:5" x14ac:dyDescent="0.2">
      <c r="A28" s="253"/>
    </row>
    <row r="29" spans="1:5" x14ac:dyDescent="0.2">
      <c r="A29" s="509" t="s">
        <v>44</v>
      </c>
      <c r="B29" s="510"/>
      <c r="C29" s="511"/>
      <c r="D29" s="302"/>
      <c r="E29" s="578">
        <f>E38+E42+E48</f>
        <v>1997397.77</v>
      </c>
    </row>
    <row r="30" spans="1:5" x14ac:dyDescent="0.2">
      <c r="A30" s="512"/>
      <c r="B30" s="513"/>
      <c r="C30" s="514"/>
      <c r="D30" s="303"/>
      <c r="E30" s="579"/>
    </row>
    <row r="31" spans="1:5" x14ac:dyDescent="0.2">
      <c r="A31" s="500" t="s">
        <v>16</v>
      </c>
      <c r="B31" s="500"/>
      <c r="C31" s="500"/>
      <c r="D31" s="500"/>
      <c r="E31" s="500"/>
    </row>
    <row r="32" spans="1:5" x14ac:dyDescent="0.2">
      <c r="A32" s="515" t="s">
        <v>156</v>
      </c>
      <c r="B32" s="516"/>
      <c r="C32" s="517"/>
      <c r="D32" s="270"/>
      <c r="E32" s="271">
        <v>534249.56000000006</v>
      </c>
    </row>
    <row r="33" spans="1:5" ht="12.75" customHeight="1" x14ac:dyDescent="0.2">
      <c r="A33" s="522" t="s">
        <v>209</v>
      </c>
      <c r="B33" s="523"/>
      <c r="C33" s="524"/>
      <c r="D33" s="272"/>
      <c r="E33" s="271">
        <v>95778.76</v>
      </c>
    </row>
    <row r="34" spans="1:5" ht="12.75" customHeight="1" x14ac:dyDescent="0.2">
      <c r="A34" s="300" t="s">
        <v>120</v>
      </c>
      <c r="B34" s="299"/>
      <c r="C34" s="299"/>
      <c r="D34" s="274"/>
      <c r="E34" s="271">
        <v>9742.32</v>
      </c>
    </row>
    <row r="35" spans="1:5" x14ac:dyDescent="0.2">
      <c r="A35" s="501" t="s">
        <v>157</v>
      </c>
      <c r="B35" s="502"/>
      <c r="C35" s="503"/>
      <c r="D35" s="304"/>
      <c r="E35" s="271">
        <v>54375.75</v>
      </c>
    </row>
    <row r="36" spans="1:5" x14ac:dyDescent="0.2">
      <c r="A36" s="518" t="s">
        <v>212</v>
      </c>
      <c r="B36" s="518"/>
      <c r="C36" s="518"/>
      <c r="D36" s="272"/>
      <c r="E36" s="283">
        <v>0</v>
      </c>
    </row>
    <row r="37" spans="1:5" ht="12.75" customHeight="1" x14ac:dyDescent="0.2">
      <c r="A37" s="522" t="s">
        <v>155</v>
      </c>
      <c r="B37" s="523"/>
      <c r="C37" s="524"/>
      <c r="D37" s="272"/>
      <c r="E37" s="283">
        <v>0</v>
      </c>
    </row>
    <row r="38" spans="1:5" ht="12.75" customHeight="1" x14ac:dyDescent="0.2">
      <c r="A38" s="504" t="s">
        <v>47</v>
      </c>
      <c r="B38" s="504"/>
      <c r="C38" s="504"/>
      <c r="D38" s="304"/>
      <c r="E38" s="284">
        <f>SUM(E32:E37)</f>
        <v>694146.39</v>
      </c>
    </row>
    <row r="39" spans="1:5" x14ac:dyDescent="0.2">
      <c r="A39" s="500" t="s">
        <v>35</v>
      </c>
      <c r="B39" s="500"/>
      <c r="C39" s="500"/>
      <c r="D39" s="500"/>
      <c r="E39" s="500"/>
    </row>
    <row r="40" spans="1:5" x14ac:dyDescent="0.2">
      <c r="A40" s="519" t="s">
        <v>158</v>
      </c>
      <c r="B40" s="519"/>
      <c r="C40" s="519"/>
      <c r="D40" s="270"/>
      <c r="E40" s="271">
        <v>205352.28</v>
      </c>
    </row>
    <row r="41" spans="1:5" x14ac:dyDescent="0.2">
      <c r="A41" s="520" t="s">
        <v>159</v>
      </c>
      <c r="B41" s="521"/>
      <c r="C41" s="521"/>
      <c r="D41" s="272"/>
      <c r="E41" s="271">
        <v>17261.490000000002</v>
      </c>
    </row>
    <row r="42" spans="1:5" ht="12.75" customHeight="1" x14ac:dyDescent="0.2">
      <c r="A42" s="504" t="s">
        <v>50</v>
      </c>
      <c r="B42" s="504"/>
      <c r="C42" s="504"/>
      <c r="D42" s="304"/>
      <c r="E42" s="284">
        <f>SUM(E40:E41)</f>
        <v>222613.77</v>
      </c>
    </row>
    <row r="43" spans="1:5" ht="12.75" customHeight="1" x14ac:dyDescent="0.2">
      <c r="A43" s="505" t="s">
        <v>101</v>
      </c>
      <c r="B43" s="505"/>
      <c r="C43" s="505"/>
      <c r="D43" s="505"/>
      <c r="E43" s="505"/>
    </row>
    <row r="44" spans="1:5" ht="12.75" customHeight="1" x14ac:dyDescent="0.2">
      <c r="A44" s="501" t="s">
        <v>115</v>
      </c>
      <c r="B44" s="502"/>
      <c r="C44" s="503"/>
      <c r="D44" s="274"/>
      <c r="E44" s="271">
        <v>483731.03</v>
      </c>
    </row>
    <row r="45" spans="1:5" ht="12.75" customHeight="1" x14ac:dyDescent="0.2">
      <c r="A45" s="501" t="s">
        <v>116</v>
      </c>
      <c r="B45" s="502"/>
      <c r="C45" s="503"/>
      <c r="D45" s="274"/>
      <c r="E45" s="271">
        <v>364534.26</v>
      </c>
    </row>
    <row r="46" spans="1:5" ht="12.75" customHeight="1" x14ac:dyDescent="0.2">
      <c r="A46" s="501" t="s">
        <v>117</v>
      </c>
      <c r="B46" s="502"/>
      <c r="C46" s="503"/>
      <c r="D46" s="274"/>
      <c r="E46" s="271">
        <v>73048.759999999995</v>
      </c>
    </row>
    <row r="47" spans="1:5" ht="12.75" customHeight="1" x14ac:dyDescent="0.2">
      <c r="A47" s="501" t="s">
        <v>118</v>
      </c>
      <c r="B47" s="502"/>
      <c r="C47" s="503"/>
      <c r="D47" s="274"/>
      <c r="E47" s="271">
        <v>159323.56</v>
      </c>
    </row>
    <row r="48" spans="1:5" s="260" customFormat="1" ht="12.75" customHeight="1" x14ac:dyDescent="0.2">
      <c r="A48" s="267" t="s">
        <v>119</v>
      </c>
      <c r="B48" s="299"/>
      <c r="C48" s="299"/>
      <c r="D48" s="274"/>
      <c r="E48" s="284">
        <f>SUM(E44:E47)</f>
        <v>1080637.6100000001</v>
      </c>
    </row>
    <row r="49" spans="1:5" ht="12.75" customHeight="1" x14ac:dyDescent="0.2">
      <c r="A49" s="506" t="s">
        <v>204</v>
      </c>
      <c r="B49" s="507"/>
      <c r="C49" s="508"/>
      <c r="D49" s="304"/>
      <c r="E49" s="307">
        <f>E29/(E6-E88)</f>
        <v>0.88228949440992066</v>
      </c>
    </row>
    <row r="50" spans="1:5" s="248" customFormat="1" x14ac:dyDescent="0.2">
      <c r="A50" s="245"/>
      <c r="B50" s="269"/>
      <c r="C50" s="269"/>
      <c r="D50" s="246"/>
      <c r="E50" s="247"/>
    </row>
    <row r="51" spans="1:5" s="250" customFormat="1" x14ac:dyDescent="0.2">
      <c r="A51" s="509" t="s">
        <v>15</v>
      </c>
      <c r="B51" s="510"/>
      <c r="C51" s="511"/>
      <c r="D51" s="302"/>
      <c r="E51" s="578">
        <f>E74+E80+E86</f>
        <v>1615537.5099999998</v>
      </c>
    </row>
    <row r="52" spans="1:5" s="250" customFormat="1" x14ac:dyDescent="0.2">
      <c r="A52" s="512"/>
      <c r="B52" s="513"/>
      <c r="C52" s="514"/>
      <c r="D52" s="303"/>
      <c r="E52" s="579"/>
    </row>
    <row r="53" spans="1:5" s="250" customFormat="1" x14ac:dyDescent="0.2">
      <c r="A53" s="500" t="s">
        <v>16</v>
      </c>
      <c r="B53" s="500"/>
      <c r="C53" s="500"/>
      <c r="D53" s="500"/>
      <c r="E53" s="500"/>
    </row>
    <row r="54" spans="1:5" s="250" customFormat="1" x14ac:dyDescent="0.2">
      <c r="A54" s="532" t="s">
        <v>152</v>
      </c>
      <c r="B54" s="532"/>
      <c r="C54" s="532"/>
      <c r="D54" s="249"/>
      <c r="E54" s="305"/>
    </row>
    <row r="55" spans="1:5" s="250" customFormat="1" x14ac:dyDescent="0.2">
      <c r="A55" s="520" t="s">
        <v>187</v>
      </c>
      <c r="B55" s="521"/>
      <c r="C55" s="528"/>
      <c r="D55" s="249"/>
      <c r="E55" s="286">
        <v>127527.33</v>
      </c>
    </row>
    <row r="56" spans="1:5" s="250" customFormat="1" x14ac:dyDescent="0.2">
      <c r="A56" s="520" t="s">
        <v>188</v>
      </c>
      <c r="B56" s="521"/>
      <c r="C56" s="528"/>
      <c r="D56" s="249"/>
      <c r="E56" s="287">
        <v>7385.75</v>
      </c>
    </row>
    <row r="57" spans="1:5" s="250" customFormat="1" x14ac:dyDescent="0.2">
      <c r="A57" s="518" t="s">
        <v>189</v>
      </c>
      <c r="B57" s="518"/>
      <c r="C57" s="518"/>
      <c r="D57" s="249"/>
      <c r="E57" s="288">
        <v>121618.73</v>
      </c>
    </row>
    <row r="58" spans="1:5" s="250" customFormat="1" x14ac:dyDescent="0.2">
      <c r="A58" s="520" t="s">
        <v>190</v>
      </c>
      <c r="B58" s="521"/>
      <c r="C58" s="528"/>
      <c r="D58" s="249"/>
      <c r="E58" s="287">
        <v>59578.41</v>
      </c>
    </row>
    <row r="59" spans="1:5" s="250" customFormat="1" x14ac:dyDescent="0.2">
      <c r="A59" s="520" t="s">
        <v>191</v>
      </c>
      <c r="B59" s="521"/>
      <c r="C59" s="528"/>
      <c r="D59" s="249"/>
      <c r="E59" s="287">
        <v>135405.47</v>
      </c>
    </row>
    <row r="60" spans="1:5" s="250" customFormat="1" x14ac:dyDescent="0.2">
      <c r="A60" s="520" t="s">
        <v>185</v>
      </c>
      <c r="B60" s="521"/>
      <c r="C60" s="528"/>
      <c r="D60" s="249"/>
      <c r="E60" s="287">
        <v>62532.71</v>
      </c>
    </row>
    <row r="61" spans="1:5" s="250" customFormat="1" x14ac:dyDescent="0.2">
      <c r="A61" s="529" t="s">
        <v>167</v>
      </c>
      <c r="B61" s="530"/>
      <c r="C61" s="531"/>
      <c r="D61" s="249"/>
      <c r="E61" s="266">
        <f>SUM(E55:E60)</f>
        <v>514048.39999999997</v>
      </c>
    </row>
    <row r="62" spans="1:5" s="250" customFormat="1" ht="25.5" customHeight="1" x14ac:dyDescent="0.2">
      <c r="A62" s="532" t="s">
        <v>113</v>
      </c>
      <c r="B62" s="532"/>
      <c r="C62" s="532"/>
      <c r="D62" s="249"/>
      <c r="E62" s="277"/>
    </row>
    <row r="63" spans="1:5" s="250" customFormat="1" x14ac:dyDescent="0.2">
      <c r="A63" s="515" t="s">
        <v>165</v>
      </c>
      <c r="B63" s="516"/>
      <c r="C63" s="517"/>
      <c r="D63" s="249"/>
      <c r="E63" s="290">
        <f>E11</f>
        <v>10232.18</v>
      </c>
    </row>
    <row r="64" spans="1:5" s="250" customFormat="1" x14ac:dyDescent="0.2">
      <c r="A64" s="520" t="s">
        <v>164</v>
      </c>
      <c r="B64" s="521"/>
      <c r="C64" s="528"/>
      <c r="D64" s="249"/>
      <c r="E64" s="291">
        <f>E10</f>
        <v>98556.82</v>
      </c>
    </row>
    <row r="65" spans="1:5" s="250" customFormat="1" x14ac:dyDescent="0.2">
      <c r="A65" s="529" t="s">
        <v>168</v>
      </c>
      <c r="B65" s="530"/>
      <c r="C65" s="531"/>
      <c r="D65" s="249"/>
      <c r="E65" s="266">
        <f>SUM(E63:E64)</f>
        <v>108789</v>
      </c>
    </row>
    <row r="66" spans="1:5" ht="14.25" customHeight="1" x14ac:dyDescent="0.2">
      <c r="A66" s="525" t="s">
        <v>82</v>
      </c>
      <c r="B66" s="526"/>
      <c r="C66" s="526"/>
      <c r="D66" s="526"/>
      <c r="E66" s="527"/>
    </row>
    <row r="67" spans="1:5" ht="12.75" customHeight="1" x14ac:dyDescent="0.2">
      <c r="A67" s="520" t="s">
        <v>166</v>
      </c>
      <c r="B67" s="521"/>
      <c r="C67" s="528"/>
      <c r="D67" s="289"/>
      <c r="E67" s="276">
        <f>E12</f>
        <v>54973.88</v>
      </c>
    </row>
    <row r="68" spans="1:5" ht="12.75" customHeight="1" x14ac:dyDescent="0.2">
      <c r="A68" s="573" t="s">
        <v>211</v>
      </c>
      <c r="B68" s="574"/>
      <c r="C68" s="580"/>
      <c r="D68" s="289"/>
      <c r="E68" s="276">
        <v>0</v>
      </c>
    </row>
    <row r="69" spans="1:5" ht="12.75" customHeight="1" x14ac:dyDescent="0.2">
      <c r="A69" s="504" t="s">
        <v>170</v>
      </c>
      <c r="B69" s="504"/>
      <c r="C69" s="504"/>
      <c r="D69" s="278"/>
      <c r="E69" s="266">
        <f>SUM(E67:E68)</f>
        <v>54973.88</v>
      </c>
    </row>
    <row r="70" spans="1:5" ht="14.25" customHeight="1" x14ac:dyDescent="0.2">
      <c r="A70" s="525" t="s">
        <v>169</v>
      </c>
      <c r="B70" s="526"/>
      <c r="C70" s="526"/>
      <c r="D70" s="526"/>
      <c r="E70" s="527"/>
    </row>
    <row r="71" spans="1:5" ht="12.75" customHeight="1" x14ac:dyDescent="0.2">
      <c r="A71" s="518" t="s">
        <v>213</v>
      </c>
      <c r="B71" s="518"/>
      <c r="C71" s="518"/>
      <c r="D71" s="306"/>
      <c r="E71" s="276">
        <f>E13</f>
        <v>0</v>
      </c>
    </row>
    <row r="72" spans="1:5" ht="12.75" customHeight="1" x14ac:dyDescent="0.2">
      <c r="A72" s="522" t="s">
        <v>114</v>
      </c>
      <c r="B72" s="523"/>
      <c r="C72" s="524"/>
      <c r="D72" s="289"/>
      <c r="E72" s="276">
        <v>0</v>
      </c>
    </row>
    <row r="73" spans="1:5" ht="12.75" customHeight="1" x14ac:dyDescent="0.2">
      <c r="A73" s="504" t="s">
        <v>171</v>
      </c>
      <c r="B73" s="504"/>
      <c r="C73" s="504"/>
      <c r="D73" s="278"/>
      <c r="E73" s="279">
        <f>SUM(E71:E72)</f>
        <v>0</v>
      </c>
    </row>
    <row r="74" spans="1:5" x14ac:dyDescent="0.2">
      <c r="A74" s="504" t="s">
        <v>99</v>
      </c>
      <c r="B74" s="504"/>
      <c r="C74" s="504"/>
      <c r="D74" s="304"/>
      <c r="E74" s="305">
        <f>E61+E65+E69+E73</f>
        <v>677811.27999999991</v>
      </c>
    </row>
    <row r="75" spans="1:5" ht="13.5" customHeight="1" x14ac:dyDescent="0.2">
      <c r="A75" s="500" t="s">
        <v>35</v>
      </c>
      <c r="B75" s="500"/>
      <c r="C75" s="500"/>
      <c r="D75" s="500"/>
      <c r="E75" s="500"/>
    </row>
    <row r="76" spans="1:5" x14ac:dyDescent="0.2">
      <c r="A76" s="552" t="s">
        <v>112</v>
      </c>
      <c r="B76" s="552"/>
      <c r="C76" s="552"/>
      <c r="D76" s="280"/>
      <c r="E76" s="279">
        <v>0</v>
      </c>
    </row>
    <row r="77" spans="1:5" x14ac:dyDescent="0.2">
      <c r="A77" s="551" t="s">
        <v>161</v>
      </c>
      <c r="B77" s="551"/>
      <c r="C77" s="551"/>
      <c r="D77" s="281">
        <v>0.43</v>
      </c>
      <c r="E77" s="266">
        <v>21295.99</v>
      </c>
    </row>
    <row r="78" spans="1:5" x14ac:dyDescent="0.2">
      <c r="A78" s="575" t="s">
        <v>184</v>
      </c>
      <c r="B78" s="576"/>
      <c r="C78" s="577"/>
      <c r="D78" s="281"/>
      <c r="E78" s="261">
        <f>E76+E77</f>
        <v>21295.99</v>
      </c>
    </row>
    <row r="79" spans="1:5" x14ac:dyDescent="0.2">
      <c r="A79" s="551" t="s">
        <v>186</v>
      </c>
      <c r="B79" s="551"/>
      <c r="C79" s="551"/>
      <c r="D79" s="281"/>
      <c r="E79" s="294">
        <v>51153.96</v>
      </c>
    </row>
    <row r="80" spans="1:5" ht="12.75" customHeight="1" x14ac:dyDescent="0.2">
      <c r="A80" s="504" t="s">
        <v>176</v>
      </c>
      <c r="B80" s="504"/>
      <c r="C80" s="504"/>
      <c r="D80" s="281"/>
      <c r="E80" s="305">
        <f>E78+E79</f>
        <v>72449.95</v>
      </c>
    </row>
    <row r="81" spans="1:5" x14ac:dyDescent="0.2">
      <c r="A81" s="505" t="s">
        <v>101</v>
      </c>
      <c r="B81" s="505"/>
      <c r="C81" s="505"/>
      <c r="D81" s="505"/>
      <c r="E81" s="505"/>
    </row>
    <row r="82" spans="1:5" x14ac:dyDescent="0.2">
      <c r="A82" s="565" t="s">
        <v>172</v>
      </c>
      <c r="B82" s="565"/>
      <c r="C82" s="565"/>
      <c r="D82" s="280"/>
      <c r="E82" s="264">
        <f>E23</f>
        <v>346274.93</v>
      </c>
    </row>
    <row r="83" spans="1:5" x14ac:dyDescent="0.2">
      <c r="A83" s="565" t="s">
        <v>173</v>
      </c>
      <c r="B83" s="565"/>
      <c r="C83" s="565"/>
      <c r="D83" s="280"/>
      <c r="E83" s="264">
        <f>E24</f>
        <v>294719.17</v>
      </c>
    </row>
    <row r="84" spans="1:5" x14ac:dyDescent="0.2">
      <c r="A84" s="565" t="s">
        <v>174</v>
      </c>
      <c r="B84" s="565"/>
      <c r="C84" s="565"/>
      <c r="D84" s="280"/>
      <c r="E84" s="264">
        <f>E25</f>
        <v>73221.5</v>
      </c>
    </row>
    <row r="85" spans="1:5" x14ac:dyDescent="0.2">
      <c r="A85" s="565" t="s">
        <v>175</v>
      </c>
      <c r="B85" s="565"/>
      <c r="C85" s="565"/>
      <c r="D85" s="280"/>
      <c r="E85" s="264">
        <f>E26</f>
        <v>151060.68</v>
      </c>
    </row>
    <row r="86" spans="1:5" x14ac:dyDescent="0.2">
      <c r="A86" s="566" t="s">
        <v>177</v>
      </c>
      <c r="B86" s="566"/>
      <c r="C86" s="566"/>
      <c r="D86" s="280"/>
      <c r="E86" s="305">
        <f>SUM(E82:E85)</f>
        <v>865276.28</v>
      </c>
    </row>
    <row r="87" spans="1:5" ht="22.5" customHeight="1" x14ac:dyDescent="0.2">
      <c r="A87" s="562" t="s">
        <v>203</v>
      </c>
      <c r="B87" s="563"/>
      <c r="C87" s="563"/>
      <c r="D87" s="563"/>
      <c r="E87" s="564"/>
    </row>
    <row r="88" spans="1:5" ht="12.75" customHeight="1" x14ac:dyDescent="0.2">
      <c r="A88" s="570" t="s">
        <v>205</v>
      </c>
      <c r="B88" s="571"/>
      <c r="C88" s="572"/>
      <c r="D88" s="301"/>
      <c r="E88" s="305">
        <v>-520709.42</v>
      </c>
    </row>
    <row r="89" spans="1:5" ht="12.75" customHeight="1" x14ac:dyDescent="0.2">
      <c r="A89" s="570" t="s">
        <v>195</v>
      </c>
      <c r="B89" s="571"/>
      <c r="C89" s="572"/>
      <c r="D89" s="301"/>
      <c r="E89" s="305">
        <f>E29-E6</f>
        <v>254226.92999999993</v>
      </c>
    </row>
    <row r="90" spans="1:5" ht="12.75" customHeight="1" x14ac:dyDescent="0.2">
      <c r="A90" s="570" t="s">
        <v>196</v>
      </c>
      <c r="B90" s="571"/>
      <c r="C90" s="572"/>
      <c r="D90" s="301"/>
      <c r="E90" s="305">
        <f>E88+E89</f>
        <v>-266482.49000000005</v>
      </c>
    </row>
    <row r="91" spans="1:5" hidden="1" x14ac:dyDescent="0.2">
      <c r="A91" s="548" t="s">
        <v>183</v>
      </c>
      <c r="B91" s="549"/>
      <c r="C91" s="549"/>
      <c r="D91" s="549"/>
      <c r="E91" s="550"/>
    </row>
    <row r="92" spans="1:5" ht="12.75" hidden="1" customHeight="1" x14ac:dyDescent="0.2">
      <c r="A92" s="567" t="s">
        <v>178</v>
      </c>
      <c r="B92" s="568"/>
      <c r="C92" s="569"/>
      <c r="D92" s="304"/>
      <c r="E92" s="305">
        <f>E93+E94+E96</f>
        <v>-221822.54</v>
      </c>
    </row>
    <row r="93" spans="1:5" x14ac:dyDescent="0.2">
      <c r="A93" s="553" t="s">
        <v>179</v>
      </c>
      <c r="B93" s="553"/>
      <c r="C93" s="298" t="s">
        <v>180</v>
      </c>
      <c r="D93" s="304"/>
      <c r="E93" s="279">
        <v>-80413.960000000006</v>
      </c>
    </row>
    <row r="94" spans="1:5" x14ac:dyDescent="0.2">
      <c r="A94" s="553"/>
      <c r="B94" s="553"/>
      <c r="C94" s="298" t="s">
        <v>181</v>
      </c>
      <c r="D94" s="304"/>
      <c r="E94" s="266">
        <v>-25968.31</v>
      </c>
    </row>
    <row r="95" spans="1:5" x14ac:dyDescent="0.2">
      <c r="A95" s="553"/>
      <c r="B95" s="553"/>
      <c r="C95" s="298" t="s">
        <v>192</v>
      </c>
      <c r="D95" s="304"/>
      <c r="E95" s="266">
        <v>-43354.84</v>
      </c>
    </row>
    <row r="96" spans="1:5" x14ac:dyDescent="0.2">
      <c r="A96" s="553"/>
      <c r="B96" s="553"/>
      <c r="C96" s="298" t="s">
        <v>182</v>
      </c>
      <c r="D96" s="304"/>
      <c r="E96" s="266">
        <v>-115440.27</v>
      </c>
    </row>
    <row r="97" spans="1:5" x14ac:dyDescent="0.2">
      <c r="A97" s="262"/>
      <c r="B97" s="263"/>
      <c r="C97" s="298"/>
      <c r="D97" s="251"/>
      <c r="E97" s="305"/>
    </row>
    <row r="98" spans="1:5" ht="12.75" customHeight="1" x14ac:dyDescent="0.2">
      <c r="A98" s="554" t="s">
        <v>197</v>
      </c>
      <c r="B98" s="555"/>
      <c r="C98" s="556"/>
      <c r="D98" s="251"/>
      <c r="E98" s="305">
        <v>-158286.85999999999</v>
      </c>
    </row>
    <row r="99" spans="1:5" ht="12.75" customHeight="1" x14ac:dyDescent="0.2">
      <c r="A99" s="554" t="s">
        <v>198</v>
      </c>
      <c r="B99" s="555"/>
      <c r="C99" s="556"/>
      <c r="D99" s="251"/>
      <c r="E99" s="305">
        <f>E17-E78</f>
        <v>178787.29</v>
      </c>
    </row>
    <row r="100" spans="1:5" ht="12.75" customHeight="1" x14ac:dyDescent="0.2">
      <c r="A100" s="554" t="s">
        <v>199</v>
      </c>
      <c r="B100" s="555"/>
      <c r="C100" s="556"/>
      <c r="D100" s="251"/>
      <c r="E100" s="305">
        <f>E99+E98</f>
        <v>20500.430000000022</v>
      </c>
    </row>
    <row r="101" spans="1:5" ht="12.75" customHeight="1" x14ac:dyDescent="0.2">
      <c r="A101" s="296"/>
      <c r="B101" s="297"/>
      <c r="C101" s="298"/>
      <c r="D101" s="251"/>
      <c r="E101" s="249"/>
    </row>
    <row r="102" spans="1:5" ht="12.75" customHeight="1" x14ac:dyDescent="0.2">
      <c r="A102" s="554" t="s">
        <v>206</v>
      </c>
      <c r="B102" s="555"/>
      <c r="C102" s="556"/>
      <c r="D102" s="251"/>
      <c r="E102" s="261">
        <v>58754</v>
      </c>
    </row>
    <row r="103" spans="1:5" ht="12.75" customHeight="1" x14ac:dyDescent="0.2">
      <c r="A103" s="554" t="s">
        <v>207</v>
      </c>
      <c r="B103" s="555"/>
      <c r="C103" s="556"/>
      <c r="D103" s="251"/>
      <c r="E103" s="305">
        <f>E18-E79</f>
        <v>-51153.96</v>
      </c>
    </row>
    <row r="104" spans="1:5" ht="12.75" customHeight="1" x14ac:dyDescent="0.2">
      <c r="A104" s="554" t="s">
        <v>208</v>
      </c>
      <c r="B104" s="555"/>
      <c r="C104" s="556"/>
      <c r="D104" s="251"/>
      <c r="E104" s="261">
        <f>E103+E102</f>
        <v>7600.0400000000009</v>
      </c>
    </row>
    <row r="105" spans="1:5" s="108" customFormat="1" x14ac:dyDescent="0.2">
      <c r="A105" s="557" t="s">
        <v>194</v>
      </c>
      <c r="B105" s="558"/>
      <c r="C105" s="558"/>
      <c r="D105" s="558"/>
      <c r="E105" s="559"/>
    </row>
    <row r="106" spans="1:5" s="108" customFormat="1" x14ac:dyDescent="0.2">
      <c r="A106" s="560" t="s">
        <v>154</v>
      </c>
      <c r="B106" s="561"/>
      <c r="C106" s="561"/>
      <c r="D106" s="292"/>
      <c r="E106" s="305">
        <v>6900</v>
      </c>
    </row>
    <row r="107" spans="1:5" s="108" customFormat="1" ht="12.75" customHeight="1" x14ac:dyDescent="0.2">
      <c r="A107" s="545" t="s">
        <v>153</v>
      </c>
      <c r="B107" s="546"/>
      <c r="C107" s="547"/>
      <c r="D107" s="293"/>
      <c r="E107" s="305">
        <v>0</v>
      </c>
    </row>
    <row r="108" spans="1:5" ht="12.75" customHeight="1" x14ac:dyDescent="0.2">
      <c r="A108" s="545" t="s">
        <v>193</v>
      </c>
      <c r="B108" s="546"/>
      <c r="C108" s="547"/>
      <c r="D108" s="293"/>
      <c r="E108" s="305">
        <f>E106-E107</f>
        <v>6900</v>
      </c>
    </row>
    <row r="109" spans="1:5" ht="12.75" customHeight="1" x14ac:dyDescent="0.2">
      <c r="A109" s="269"/>
      <c r="B109" s="269"/>
      <c r="C109" s="269"/>
      <c r="D109" s="246"/>
      <c r="E109" s="265"/>
    </row>
    <row r="110" spans="1:5" x14ac:dyDescent="0.2">
      <c r="A110" s="66" t="s">
        <v>202</v>
      </c>
      <c r="B110" s="66"/>
      <c r="C110" s="66"/>
      <c r="D110" s="236" t="s">
        <v>149</v>
      </c>
      <c r="E110" s="254"/>
    </row>
    <row r="111" spans="1:5" x14ac:dyDescent="0.2">
      <c r="A111" s="255"/>
      <c r="B111" s="255"/>
      <c r="C111" s="255"/>
      <c r="D111" s="256"/>
      <c r="E111" s="254"/>
    </row>
    <row r="112" spans="1:5" x14ac:dyDescent="0.2">
      <c r="A112" s="66" t="s">
        <v>150</v>
      </c>
      <c r="B112" s="66"/>
      <c r="C112" s="66"/>
      <c r="D112" s="236" t="s">
        <v>151</v>
      </c>
      <c r="E112" s="257"/>
    </row>
    <row r="113" spans="1:5" x14ac:dyDescent="0.2">
      <c r="A113" s="66"/>
      <c r="B113" s="66"/>
      <c r="C113" s="66"/>
      <c r="D113" s="236"/>
      <c r="E113" s="257"/>
    </row>
    <row r="114" spans="1:5" ht="14.25" customHeight="1" x14ac:dyDescent="0.2">
      <c r="A114" s="66"/>
      <c r="B114" s="258" t="s">
        <v>61</v>
      </c>
      <c r="C114" s="258"/>
      <c r="D114" s="236"/>
      <c r="E114" s="257"/>
    </row>
    <row r="115" spans="1:5" x14ac:dyDescent="0.2">
      <c r="A115" s="66" t="s">
        <v>200</v>
      </c>
      <c r="B115" s="66"/>
      <c r="C115" s="66"/>
      <c r="D115" s="236"/>
      <c r="E115" s="257"/>
    </row>
    <row r="116" spans="1:5" x14ac:dyDescent="0.2">
      <c r="A116" s="66" t="s">
        <v>201</v>
      </c>
      <c r="B116" s="66"/>
      <c r="C116" s="66"/>
      <c r="D116" s="236"/>
      <c r="E116" s="257"/>
    </row>
  </sheetData>
  <mergeCells count="95">
    <mergeCell ref="A15:C15"/>
    <mergeCell ref="A19:C19"/>
    <mergeCell ref="A20:C20"/>
    <mergeCell ref="A21:C21"/>
    <mergeCell ref="A8:E8"/>
    <mergeCell ref="A9:C9"/>
    <mergeCell ref="A10:C10"/>
    <mergeCell ref="A11:C11"/>
    <mergeCell ref="A12:C12"/>
    <mergeCell ref="A22:E22"/>
    <mergeCell ref="A27:C27"/>
    <mergeCell ref="A29:C30"/>
    <mergeCell ref="E29:E30"/>
    <mergeCell ref="A1:E1"/>
    <mergeCell ref="A2:B2"/>
    <mergeCell ref="A3:B3"/>
    <mergeCell ref="A4:B4"/>
    <mergeCell ref="A6:C7"/>
    <mergeCell ref="D6:D7"/>
    <mergeCell ref="E6:E7"/>
    <mergeCell ref="A18:C18"/>
    <mergeCell ref="A16:E16"/>
    <mergeCell ref="A17:C17"/>
    <mergeCell ref="A14:C14"/>
    <mergeCell ref="A13:C13"/>
    <mergeCell ref="A31:E31"/>
    <mergeCell ref="A32:C32"/>
    <mergeCell ref="A46:C46"/>
    <mergeCell ref="A35:C35"/>
    <mergeCell ref="A36:C36"/>
    <mergeCell ref="A38:C38"/>
    <mergeCell ref="A39:E39"/>
    <mergeCell ref="A40:C40"/>
    <mergeCell ref="A41:C41"/>
    <mergeCell ref="A42:C42"/>
    <mergeCell ref="A43:E43"/>
    <mergeCell ref="A44:C44"/>
    <mergeCell ref="A45:C45"/>
    <mergeCell ref="A33:C33"/>
    <mergeCell ref="A37:C37"/>
    <mergeCell ref="A60:C60"/>
    <mergeCell ref="A47:C47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59:C59"/>
    <mergeCell ref="A72:C72"/>
    <mergeCell ref="A61:C61"/>
    <mergeCell ref="A62:C62"/>
    <mergeCell ref="A63:C63"/>
    <mergeCell ref="A64:C64"/>
    <mergeCell ref="A65:C65"/>
    <mergeCell ref="A66:E66"/>
    <mergeCell ref="A67:C67"/>
    <mergeCell ref="A69:C69"/>
    <mergeCell ref="A70:E70"/>
    <mergeCell ref="A71:C71"/>
    <mergeCell ref="A68:C68"/>
    <mergeCell ref="A86:C86"/>
    <mergeCell ref="A73:C73"/>
    <mergeCell ref="A74:C74"/>
    <mergeCell ref="A75:E75"/>
    <mergeCell ref="A76:C76"/>
    <mergeCell ref="A77:C77"/>
    <mergeCell ref="A80:C80"/>
    <mergeCell ref="A81:E81"/>
    <mergeCell ref="A82:C82"/>
    <mergeCell ref="A83:C83"/>
    <mergeCell ref="A84:C84"/>
    <mergeCell ref="A85:C85"/>
    <mergeCell ref="A78:C78"/>
    <mergeCell ref="A79:C79"/>
    <mergeCell ref="A87:E87"/>
    <mergeCell ref="A88:C88"/>
    <mergeCell ref="A89:C89"/>
    <mergeCell ref="A90:C90"/>
    <mergeCell ref="A91:E91"/>
    <mergeCell ref="A93:B96"/>
    <mergeCell ref="A98:C98"/>
    <mergeCell ref="A99:C99"/>
    <mergeCell ref="A100:C100"/>
    <mergeCell ref="A92:C92"/>
    <mergeCell ref="A107:C107"/>
    <mergeCell ref="A108:C108"/>
    <mergeCell ref="A102:C102"/>
    <mergeCell ref="A103:C103"/>
    <mergeCell ref="A104:C104"/>
    <mergeCell ref="A105:E105"/>
    <mergeCell ref="A106:C106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24</vt:lpstr>
      <vt:lpstr>'24'!Область_печати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2016-05-19T01:19:39Z</dcterms:modified>
</cp:coreProperties>
</file>