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90" i="2" l="1"/>
  <c r="DE90" i="2" s="1"/>
  <c r="CL88" i="2"/>
  <c r="BT88" i="2"/>
  <c r="DE88" i="2" s="1"/>
  <c r="CL87" i="2"/>
  <c r="BT87" i="2" s="1"/>
  <c r="DE87" i="2" s="1"/>
  <c r="DE85" i="2"/>
  <c r="BT85" i="2"/>
  <c r="CL85" i="2" s="1"/>
  <c r="B85" i="2"/>
  <c r="BT83" i="2"/>
  <c r="CL83" i="2" s="1"/>
  <c r="B83" i="2"/>
  <c r="BT81" i="2"/>
  <c r="CL81" i="2" s="1"/>
  <c r="B81" i="2"/>
  <c r="BT79" i="2"/>
  <c r="CL79" i="2" s="1"/>
  <c r="B79" i="2"/>
  <c r="DE77" i="2"/>
  <c r="BT77" i="2"/>
  <c r="CL77" i="2" s="1"/>
  <c r="B77" i="2"/>
  <c r="BT75" i="2"/>
  <c r="CL75" i="2" s="1"/>
  <c r="B75" i="2"/>
  <c r="BT73" i="2"/>
  <c r="CL73" i="2" s="1"/>
  <c r="B73" i="2"/>
  <c r="BT71" i="2"/>
  <c r="CL71" i="2" s="1"/>
  <c r="B71" i="2"/>
  <c r="DE69" i="2"/>
  <c r="BT69" i="2"/>
  <c r="CL69" i="2" s="1"/>
  <c r="B69" i="2"/>
  <c r="BT67" i="2"/>
  <c r="CL67" i="2" s="1"/>
  <c r="B67" i="2"/>
  <c r="BT65" i="2"/>
  <c r="CL65" i="2" s="1"/>
  <c r="B65" i="2"/>
  <c r="BT63" i="2"/>
  <c r="CL63" i="2" s="1"/>
  <c r="B63" i="2"/>
  <c r="DE61" i="2"/>
  <c r="BT61" i="2"/>
  <c r="CL61" i="2" s="1"/>
  <c r="BT59" i="2"/>
  <c r="CL59" i="2" s="1"/>
  <c r="B59" i="2"/>
  <c r="BT57" i="2"/>
  <c r="CL57" i="2" s="1"/>
  <c r="B57" i="2"/>
  <c r="BT55" i="2"/>
  <c r="CL55" i="2" s="1"/>
  <c r="B55" i="2"/>
  <c r="BT53" i="2"/>
  <c r="CL53" i="2" s="1"/>
  <c r="BT46" i="2"/>
  <c r="CL46" i="2" s="1"/>
  <c r="DE43" i="2"/>
  <c r="CL43" i="2"/>
  <c r="BT41" i="2"/>
  <c r="CL41" i="2" s="1"/>
  <c r="BT38" i="2"/>
  <c r="CL38" i="2" s="1"/>
  <c r="CL36" i="2"/>
  <c r="BT36" i="2"/>
  <c r="DE36" i="2" s="1"/>
  <c r="DE34" i="2"/>
  <c r="BT34" i="2"/>
  <c r="CL34" i="2" s="1"/>
  <c r="CL31" i="2"/>
  <c r="BT31" i="2" s="1"/>
  <c r="DE31" i="2" s="1"/>
  <c r="BT29" i="2"/>
  <c r="CL29" i="2" s="1"/>
  <c r="CL26" i="2"/>
  <c r="BT26" i="2"/>
  <c r="DE26" i="2" s="1"/>
  <c r="DE24" i="2"/>
  <c r="BT24" i="2"/>
  <c r="CL24" i="2" s="1"/>
  <c r="DE22" i="2"/>
  <c r="CL22" i="2"/>
  <c r="CL20" i="2"/>
  <c r="BT20" i="2"/>
  <c r="DE20" i="2" s="1"/>
  <c r="DE17" i="2"/>
  <c r="CL17" i="2"/>
  <c r="DE15" i="2"/>
  <c r="BT13" i="2"/>
  <c r="DE13" i="2" s="1"/>
  <c r="BT11" i="2"/>
  <c r="AF8" i="2"/>
  <c r="BT92" i="2" l="1"/>
  <c r="DE92" i="2" s="1"/>
  <c r="CL13" i="2"/>
  <c r="DE65" i="2"/>
  <c r="DE73" i="2"/>
  <c r="DE81" i="2"/>
  <c r="DE41" i="2"/>
  <c r="DE53" i="2"/>
  <c r="DE57" i="2"/>
  <c r="DE59" i="2"/>
  <c r="DE55" i="2"/>
  <c r="DE63" i="2"/>
  <c r="DE67" i="2"/>
  <c r="DE71" i="2"/>
  <c r="DE75" i="2"/>
  <c r="DE79" i="2"/>
  <c r="DE83" i="2"/>
  <c r="BT94" i="2"/>
  <c r="DE11" i="2"/>
  <c r="DE29" i="2"/>
  <c r="DE38" i="2"/>
  <c r="DE46" i="2"/>
  <c r="CL11" i="2"/>
  <c r="CL92" i="2" s="1"/>
  <c r="CL94" i="2" l="1"/>
  <c r="CL96" i="2" s="1"/>
  <c r="BT96" i="2"/>
  <c r="DE96" i="2" s="1"/>
  <c r="DE94" i="2"/>
</calcChain>
</file>

<file path=xl/comments1.xml><?xml version="1.0" encoding="utf-8"?>
<comments xmlns="http://schemas.openxmlformats.org/spreadsheetml/2006/main">
  <authors>
    <author>Автор</author>
  </authors>
  <commentList>
    <comment ref="BT8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9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<sst xmlns="http://schemas.openxmlformats.org/spreadsheetml/2006/main" count="92" uniqueCount="65">
  <si>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</si>
  <si>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</si>
  <si>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</si>
  <si>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</si>
  <si>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</si>
  <si>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</si>
  <si>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</si>
  <si>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</si>
  <si>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</si>
  <si>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</si>
  <si>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</si>
  <si>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</si>
  <si>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</si>
  <si>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</si>
  <si>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</si>
  <si>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</si>
  <si>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</si>
  <si>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</si>
  <si>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</si>
  <si>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</si>
  <si>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</si>
  <si>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</si>
  <si>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</si>
  <si>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</si>
  <si>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</si>
  <si>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</si>
  <si>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</si>
  <si>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</si>
  <si>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</si>
  <si>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</si>
  <si>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</si>
  <si>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</si>
  <si>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</si>
  <si>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</si>
  <si>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</si>
  <si>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</si>
  <si>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</si>
  <si>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</si>
  <si>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</si>
  <si>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</si>
  <si>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</si>
  <si>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</si>
  <si>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</si>
  <si>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</si>
  <si>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</si>
  <si>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</si>
  <si>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</si>
  <si>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</si>
  <si>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</si>
  <si>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</si>
  <si>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</si>
  <si>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</si>
  <si>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</si>
  <si>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</si>
  <si>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</si>
  <si>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</si>
  <si>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</si>
  <si>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</si>
  <si>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</si>
  <si>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</si>
  <si>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</si>
  <si>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</si>
  <si>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Стоимость
на 1 кв. м жилой . площади (рублей в месяц)</t>
  </si>
  <si>
    <t>6. Уборка мусора с газона, очистка урн</t>
  </si>
  <si>
    <t>к лоту №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</si>
</sst>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9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4" fontId="2" fillId="0" borderId="14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1%20&#1101;&#1090;.%20%20&#1085;&#1077;%20&#1073;&#1083;&#1072;&#1075;%20&#1082;&#1086;&#1085;&#1082;&#1091;&#1088;&#1089;%202014%20&#1075;/&#1055;&#1077;&#1090;&#1088;&#1086;&#1074;&#1072;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 xml:space="preserve">ул. Петрова, 10 </v>
          </cell>
        </row>
        <row r="29">
          <cell r="D29">
            <v>1</v>
          </cell>
        </row>
        <row r="45">
          <cell r="E45">
            <v>97.7</v>
          </cell>
        </row>
        <row r="46">
          <cell r="E46">
            <v>63.9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1.3711959672466731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2160.9673319439594</v>
          </cell>
        </row>
        <row r="246">
          <cell r="M246">
            <v>2160.9673319439594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15.005347817258885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3540.76960306212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254.14720000000003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02"/>
  <sheetViews>
    <sheetView tabSelected="1" topLeftCell="A94" workbookViewId="0">
      <selection activeCell="D103" sqref="D103:AN112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39" t="s">
        <v>64</v>
      </c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5"/>
      <c r="DA2" s="5"/>
      <c r="DB2" s="5"/>
      <c r="DC2" s="5"/>
      <c r="DD2" s="5"/>
      <c r="DE2" s="5"/>
      <c r="DF2" s="5"/>
      <c r="DG2" s="5"/>
      <c r="DH2" s="5"/>
      <c r="DI2" s="5"/>
      <c r="DJ2" s="2"/>
      <c r="DK2" s="2"/>
    </row>
    <row r="3" spans="1:1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7"/>
      <c r="BI3" s="7"/>
      <c r="BJ3" s="7"/>
      <c r="BK3" s="7"/>
      <c r="BL3" s="7"/>
      <c r="BM3" s="2"/>
      <c r="BN3" s="2"/>
      <c r="BO3" s="2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4"/>
      <c r="CO3" s="4"/>
      <c r="CP3" s="4"/>
      <c r="CQ3" s="4"/>
      <c r="CR3" s="4"/>
      <c r="CS3" s="4"/>
      <c r="CT3" s="6"/>
      <c r="CU3" s="6"/>
      <c r="CV3" s="6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15" ht="16.5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9"/>
      <c r="DF4" s="9"/>
      <c r="DG4" s="9"/>
      <c r="DH4" s="9"/>
      <c r="DI4" s="9"/>
      <c r="DJ4" s="9"/>
      <c r="DK4" s="9"/>
    </row>
    <row r="5" spans="1:115" ht="16.5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9"/>
      <c r="DF5" s="9"/>
      <c r="DG5" s="10"/>
      <c r="DH5" s="10"/>
      <c r="DI5" s="10"/>
      <c r="DJ5" s="10"/>
      <c r="DK5" s="9"/>
    </row>
    <row r="6" spans="1:115" ht="16.5" x14ac:dyDescent="0.25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9"/>
      <c r="DF6" s="9"/>
      <c r="DG6" s="9"/>
      <c r="DH6" s="9"/>
      <c r="DI6" s="9"/>
      <c r="DJ6" s="9"/>
      <c r="DK6" s="9"/>
    </row>
    <row r="7" spans="1:115" ht="16.5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9"/>
      <c r="DF7" s="9"/>
      <c r="DG7" s="9"/>
      <c r="DH7" s="9"/>
      <c r="DI7" s="9"/>
      <c r="DJ7" s="9"/>
      <c r="DK7" s="9"/>
    </row>
    <row r="8" spans="1:1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59" t="str">
        <f>'[1]хар-ка по 75-му'!D19</f>
        <v xml:space="preserve">ул. Петрова, 10 </v>
      </c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15" ht="15.7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 t="s">
        <v>5</v>
      </c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 t="s">
        <v>6</v>
      </c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 t="s">
        <v>7</v>
      </c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40" t="s">
        <v>62</v>
      </c>
      <c r="DF9" s="41"/>
      <c r="DG9" s="41"/>
      <c r="DH9" s="41"/>
      <c r="DI9" s="41"/>
      <c r="DJ9" s="42"/>
      <c r="DK9" s="11"/>
    </row>
    <row r="10" spans="1:115" ht="15.75" customHeight="1" x14ac:dyDescent="0.25">
      <c r="A10" s="35" t="s">
        <v>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4"/>
      <c r="DK10" s="2"/>
    </row>
    <row r="11" spans="1:115" ht="15.75" customHeight="1" x14ac:dyDescent="0.25">
      <c r="A11" s="29"/>
      <c r="B11" s="45" t="s">
        <v>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6"/>
      <c r="AS11" s="29"/>
      <c r="AT11" s="37">
        <v>0</v>
      </c>
      <c r="AU11" s="37"/>
      <c r="AV11" s="37"/>
      <c r="AW11" s="37"/>
      <c r="AX11" s="37"/>
      <c r="AY11" s="37"/>
      <c r="AZ11" s="30"/>
      <c r="BA11" s="19" t="s">
        <v>10</v>
      </c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20"/>
      <c r="BT11" s="49">
        <f>(('[1]оплата труда'!M20+[1]материалы!G19+'[1]Охрана труда'!F21)*DH5)</f>
        <v>0</v>
      </c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1"/>
      <c r="CL11" s="49">
        <f>BT11/('[1]хар-ка по 75-му'!E45+'[1]хар-ка по 75-му'!F48)/12</f>
        <v>0</v>
      </c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1"/>
      <c r="DE11" s="54">
        <f>BT11/'[1]хар-ка по 75-му'!E46/12</f>
        <v>0</v>
      </c>
      <c r="DF11" s="55"/>
      <c r="DG11" s="55"/>
      <c r="DH11" s="55"/>
      <c r="DI11" s="55"/>
      <c r="DJ11" s="55"/>
      <c r="DK11" s="2"/>
    </row>
    <row r="12" spans="1:115" ht="15.75" x14ac:dyDescent="0.25">
      <c r="A12" s="14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8"/>
      <c r="AS12" s="56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  <c r="BT12" s="52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53"/>
      <c r="CL12" s="52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53"/>
      <c r="DE12" s="55"/>
      <c r="DF12" s="55"/>
      <c r="DG12" s="55"/>
      <c r="DH12" s="55"/>
      <c r="DI12" s="55"/>
      <c r="DJ12" s="55"/>
      <c r="DK12" s="2"/>
    </row>
    <row r="13" spans="1:115" ht="15.75" customHeight="1" x14ac:dyDescent="0.25">
      <c r="A13" s="12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2"/>
      <c r="AS13" s="12"/>
      <c r="AT13" s="41">
        <v>0</v>
      </c>
      <c r="AU13" s="41"/>
      <c r="AV13" s="41"/>
      <c r="AW13" s="41"/>
      <c r="AX13" s="41"/>
      <c r="AY13" s="41"/>
      <c r="AZ13" s="13"/>
      <c r="BA13" s="15" t="s">
        <v>12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6"/>
      <c r="BT13" s="63">
        <f>0.06*AT13*365*'[1]хар-ка по 75-му'!D29*'[1]хар-ка по 75-му'!C50*(DI5)</f>
        <v>0</v>
      </c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5"/>
      <c r="CL13" s="63">
        <f>BT13/('[1]хар-ка по 75-му'!E45+'[1]хар-ка по 75-му'!F48)/12</f>
        <v>0</v>
      </c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5"/>
      <c r="DE13" s="54">
        <f>BT13/'[1]хар-ка по 75-му'!E46/12</f>
        <v>0</v>
      </c>
      <c r="DF13" s="55"/>
      <c r="DG13" s="55"/>
      <c r="DH13" s="55"/>
      <c r="DI13" s="55"/>
      <c r="DJ13" s="55"/>
      <c r="DK13" s="2"/>
    </row>
    <row r="14" spans="1:115" ht="15.75" x14ac:dyDescent="0.25">
      <c r="A14" s="14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8"/>
      <c r="AS14" s="56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  <c r="BT14" s="66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8"/>
      <c r="CL14" s="66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8"/>
      <c r="DE14" s="55"/>
      <c r="DF14" s="55"/>
      <c r="DG14" s="55"/>
      <c r="DH14" s="55"/>
      <c r="DI14" s="55"/>
      <c r="DJ14" s="55"/>
      <c r="DK14" s="2"/>
    </row>
    <row r="15" spans="1:115" ht="15.75" customHeight="1" x14ac:dyDescent="0.25">
      <c r="A15" s="12"/>
      <c r="B15" s="61" t="s">
        <v>13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2"/>
      <c r="AS15" s="12"/>
      <c r="AT15" s="41">
        <v>0</v>
      </c>
      <c r="AU15" s="41"/>
      <c r="AV15" s="41"/>
      <c r="AW15" s="41"/>
      <c r="AX15" s="41"/>
      <c r="AY15" s="41"/>
      <c r="AZ15" s="13"/>
      <c r="BA15" s="15" t="s">
        <v>10</v>
      </c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6"/>
      <c r="BT15" s="63">
        <v>0</v>
      </c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5"/>
      <c r="CL15" s="63">
        <v>0</v>
      </c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5"/>
      <c r="DE15" s="54">
        <f>BT15/'[1]хар-ка по 75-му'!E46/12</f>
        <v>0</v>
      </c>
      <c r="DF15" s="55"/>
      <c r="DG15" s="55"/>
      <c r="DH15" s="55"/>
      <c r="DI15" s="55"/>
      <c r="DJ15" s="55"/>
      <c r="DK15" s="2"/>
    </row>
    <row r="16" spans="1:115" ht="15.75" x14ac:dyDescent="0.25">
      <c r="A16" s="1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8"/>
      <c r="AS16" s="56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  <c r="BT16" s="66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8"/>
      <c r="CL16" s="66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8"/>
      <c r="DE16" s="55"/>
      <c r="DF16" s="55"/>
      <c r="DG16" s="55"/>
      <c r="DH16" s="55"/>
      <c r="DI16" s="55"/>
      <c r="DJ16" s="55"/>
      <c r="DK16" s="2"/>
    </row>
    <row r="17" spans="1:115" ht="15.75" customHeight="1" x14ac:dyDescent="0.25">
      <c r="A17" s="12"/>
      <c r="B17" s="61" t="s">
        <v>14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2"/>
      <c r="AS17" s="12"/>
      <c r="AT17" s="41">
        <v>0</v>
      </c>
      <c r="AU17" s="41"/>
      <c r="AV17" s="41"/>
      <c r="AW17" s="41"/>
      <c r="AX17" s="41"/>
      <c r="AY17" s="41"/>
      <c r="AZ17" s="13"/>
      <c r="BA17" s="72" t="s">
        <v>15</v>
      </c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3"/>
      <c r="BT17" s="63">
        <v>0</v>
      </c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5"/>
      <c r="CL17" s="63">
        <f>BT17/('[1]хар-ка по 75-му'!E45+'[1]хар-ка по 75-му'!F48)/12</f>
        <v>0</v>
      </c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5"/>
      <c r="DE17" s="54">
        <f>BT17/'[1]хар-ка по 75-му'!E46/12</f>
        <v>0</v>
      </c>
      <c r="DF17" s="55"/>
      <c r="DG17" s="55"/>
      <c r="DH17" s="55"/>
      <c r="DI17" s="55"/>
      <c r="DJ17" s="55"/>
      <c r="DK17" s="2"/>
    </row>
    <row r="18" spans="1:115" ht="15.75" x14ac:dyDescent="0.25">
      <c r="A18" s="14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8"/>
      <c r="AS18" s="56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  <c r="BT18" s="66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8"/>
      <c r="CL18" s="66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8"/>
      <c r="DE18" s="55"/>
      <c r="DF18" s="55"/>
      <c r="DG18" s="55"/>
      <c r="DH18" s="55"/>
      <c r="DI18" s="55"/>
      <c r="DJ18" s="55"/>
      <c r="DK18" s="2"/>
    </row>
    <row r="19" spans="1:115" ht="15.75" customHeight="1" x14ac:dyDescent="0.25">
      <c r="A19" s="34" t="s">
        <v>16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2"/>
    </row>
    <row r="20" spans="1:115" ht="15.75" customHeight="1" x14ac:dyDescent="0.25">
      <c r="A20" s="29"/>
      <c r="B20" s="45" t="s">
        <v>17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6"/>
      <c r="AS20" s="29"/>
      <c r="AT20" s="37">
        <v>3</v>
      </c>
      <c r="AU20" s="37"/>
      <c r="AV20" s="37"/>
      <c r="AW20" s="37"/>
      <c r="AX20" s="37"/>
      <c r="AY20" s="37"/>
      <c r="AZ20" s="30"/>
      <c r="BA20" s="19" t="s">
        <v>10</v>
      </c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20"/>
      <c r="BT20" s="69">
        <f>(('[1]оплата труда'!M43+[1]материалы!G49+'[1]Охрана труда'!F46)*DH5)</f>
        <v>0</v>
      </c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1"/>
      <c r="CL20" s="69">
        <f>BT20/('[1]хар-ка по 75-му'!$E$45+'[1]хар-ка по 75-му'!F48)/12</f>
        <v>0</v>
      </c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1"/>
      <c r="DE20" s="54">
        <f>BT20/12/'[1]хар-ка по 75-му'!E46</f>
        <v>0</v>
      </c>
      <c r="DF20" s="55"/>
      <c r="DG20" s="55"/>
      <c r="DH20" s="55"/>
      <c r="DI20" s="55"/>
      <c r="DJ20" s="55"/>
      <c r="DK20" s="1"/>
    </row>
    <row r="21" spans="1:115" ht="15.75" x14ac:dyDescent="0.25">
      <c r="A21" s="1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S21" s="56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8"/>
      <c r="BT21" s="66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8"/>
      <c r="CL21" s="66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8"/>
      <c r="DE21" s="55"/>
      <c r="DF21" s="55"/>
      <c r="DG21" s="55"/>
      <c r="DH21" s="55"/>
      <c r="DI21" s="55"/>
      <c r="DJ21" s="55"/>
      <c r="DK21" s="1"/>
    </row>
    <row r="22" spans="1:115" ht="15.75" customHeight="1" x14ac:dyDescent="0.25">
      <c r="A22" s="12"/>
      <c r="B22" s="61" t="s">
        <v>63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  <c r="AS22" s="12"/>
      <c r="AT22" s="41">
        <v>0</v>
      </c>
      <c r="AU22" s="41"/>
      <c r="AV22" s="41"/>
      <c r="AW22" s="41"/>
      <c r="AX22" s="41"/>
      <c r="AY22" s="41"/>
      <c r="AZ22" s="13"/>
      <c r="BA22" s="15" t="s">
        <v>10</v>
      </c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6"/>
      <c r="BT22" s="63">
        <v>0</v>
      </c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5"/>
      <c r="CL22" s="63">
        <f>BT22/('[1]хар-ка по 75-му'!$E$45+'[1]хар-ка по 75-му'!F48)/12</f>
        <v>0</v>
      </c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5"/>
      <c r="DE22" s="54">
        <f>BT22/12/'[1]хар-ка по 75-му'!E46</f>
        <v>0</v>
      </c>
      <c r="DF22" s="55"/>
      <c r="DG22" s="55"/>
      <c r="DH22" s="55"/>
      <c r="DI22" s="55"/>
      <c r="DJ22" s="55"/>
      <c r="DK22" s="2"/>
    </row>
    <row r="23" spans="1:115" ht="15.75" x14ac:dyDescent="0.25">
      <c r="A23" s="1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8"/>
      <c r="AS23" s="56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8"/>
      <c r="BT23" s="66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8"/>
      <c r="CL23" s="66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8"/>
      <c r="DE23" s="55"/>
      <c r="DF23" s="55"/>
      <c r="DG23" s="55"/>
      <c r="DH23" s="55"/>
      <c r="DI23" s="55"/>
      <c r="DJ23" s="55"/>
      <c r="DK23" s="2"/>
    </row>
    <row r="24" spans="1:115" ht="15.75" customHeight="1" x14ac:dyDescent="0.25">
      <c r="A24" s="12"/>
      <c r="B24" s="61" t="s">
        <v>18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2"/>
      <c r="AS24" s="12"/>
      <c r="AT24" s="41">
        <v>3</v>
      </c>
      <c r="AU24" s="41"/>
      <c r="AV24" s="41"/>
      <c r="AW24" s="41"/>
      <c r="AX24" s="41"/>
      <c r="AY24" s="41"/>
      <c r="AZ24" s="13"/>
      <c r="BA24" s="15" t="s">
        <v>10</v>
      </c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6"/>
      <c r="BT24" s="63">
        <f>(('[1]оплата труда'!M68+[1]материалы!G60+'[1]Охрана труда'!F48)*DH5)</f>
        <v>0</v>
      </c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5"/>
      <c r="CL24" s="63">
        <f>BT24/('[1]хар-ка по 75-му'!$E$45+'[1]хар-ка по 75-му'!F48)/12</f>
        <v>0</v>
      </c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5"/>
      <c r="DE24" s="54">
        <f>BT24/12/'[1]хар-ка по 75-му'!E46</f>
        <v>0</v>
      </c>
      <c r="DF24" s="55"/>
      <c r="DG24" s="55"/>
      <c r="DH24" s="55"/>
      <c r="DI24" s="55"/>
      <c r="DJ24" s="55"/>
      <c r="DK24" s="2"/>
    </row>
    <row r="25" spans="1:115" ht="15.75" x14ac:dyDescent="0.25">
      <c r="A25" s="1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8"/>
      <c r="AS25" s="56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8"/>
      <c r="BT25" s="66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8"/>
      <c r="CL25" s="66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8"/>
      <c r="DE25" s="55"/>
      <c r="DF25" s="55"/>
      <c r="DG25" s="55"/>
      <c r="DH25" s="55"/>
      <c r="DI25" s="55"/>
      <c r="DJ25" s="55"/>
      <c r="DK25" s="2"/>
    </row>
    <row r="26" spans="1:115" ht="15.75" customHeight="1" x14ac:dyDescent="0.25">
      <c r="A26" s="12"/>
      <c r="B26" s="61" t="s">
        <v>19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2"/>
      <c r="AS26" s="12"/>
      <c r="AT26" s="61" t="s">
        <v>20</v>
      </c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2"/>
      <c r="BT26" s="63">
        <f>(('[1]оплата труда'!M81+[1]материалы!G70+'[1]Охрана труда'!F49)*DH5)*1</f>
        <v>0</v>
      </c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5"/>
      <c r="CL26" s="63">
        <f>BT26/('[1]хар-ка по 75-му'!E45+'[1]хар-ка по 75-му'!F48)/12</f>
        <v>0</v>
      </c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5"/>
      <c r="DE26" s="54">
        <f>BT26/12/'[1]хар-ка по 75-му'!E46</f>
        <v>0</v>
      </c>
      <c r="DF26" s="55"/>
      <c r="DG26" s="55"/>
      <c r="DH26" s="55"/>
      <c r="DI26" s="55"/>
      <c r="DJ26" s="55"/>
      <c r="DK26" s="2"/>
    </row>
    <row r="27" spans="1:115" ht="15.75" x14ac:dyDescent="0.25">
      <c r="A27" s="2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29"/>
      <c r="AT27" s="3" t="s">
        <v>21</v>
      </c>
      <c r="AU27" s="3"/>
      <c r="AV27" s="3"/>
      <c r="AW27" s="3"/>
      <c r="AX27" s="3"/>
      <c r="AY27" s="3"/>
      <c r="AZ27" s="30"/>
      <c r="BA27" s="19"/>
      <c r="BB27" s="19"/>
      <c r="BC27" s="19"/>
      <c r="BD27" s="19"/>
      <c r="BE27" s="37">
        <v>3</v>
      </c>
      <c r="BF27" s="37"/>
      <c r="BG27" s="37"/>
      <c r="BH27" s="37"/>
      <c r="BI27" s="37"/>
      <c r="BJ27" s="37"/>
      <c r="BK27" s="19"/>
      <c r="BL27" s="19" t="s">
        <v>22</v>
      </c>
      <c r="BM27" s="2"/>
      <c r="BN27" s="19"/>
      <c r="BO27" s="19"/>
      <c r="BP27" s="19"/>
      <c r="BQ27" s="19"/>
      <c r="BR27" s="19"/>
      <c r="BS27" s="20"/>
      <c r="BT27" s="69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1"/>
      <c r="CL27" s="69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1"/>
      <c r="DE27" s="55"/>
      <c r="DF27" s="55"/>
      <c r="DG27" s="55"/>
      <c r="DH27" s="55"/>
      <c r="DI27" s="55"/>
      <c r="DJ27" s="55"/>
      <c r="DK27" s="2"/>
    </row>
    <row r="28" spans="1:115" ht="15.75" customHeight="1" x14ac:dyDescent="0.25">
      <c r="A28" s="14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8"/>
      <c r="AS28" s="17"/>
      <c r="AT28" s="47" t="s">
        <v>23</v>
      </c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8"/>
      <c r="BT28" s="66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8"/>
      <c r="CL28" s="66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  <c r="DE28" s="55"/>
      <c r="DF28" s="55"/>
      <c r="DG28" s="55"/>
      <c r="DH28" s="55"/>
      <c r="DI28" s="55"/>
      <c r="DJ28" s="55"/>
      <c r="DK28" s="2"/>
    </row>
    <row r="29" spans="1:115" ht="15.75" customHeight="1" x14ac:dyDescent="0.25">
      <c r="A29" s="18"/>
      <c r="B29" s="61" t="s">
        <v>24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2"/>
      <c r="AS29" s="74" t="s">
        <v>25</v>
      </c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6"/>
      <c r="BT29" s="63">
        <f>[1]ЖБО!F88</f>
        <v>3540.76960306212</v>
      </c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5"/>
      <c r="CL29" s="63">
        <f>BT29/'[1]хар-ка по 75-му'!E45/12</f>
        <v>3.0201037214791193</v>
      </c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5"/>
      <c r="DE29" s="54">
        <f>BT29/12/'[1]хар-ка по 75-му'!E46</f>
        <v>4.6175920749375585</v>
      </c>
      <c r="DF29" s="55"/>
      <c r="DG29" s="55"/>
      <c r="DH29" s="55"/>
      <c r="DI29" s="55"/>
      <c r="DJ29" s="55"/>
      <c r="DK29" s="2"/>
    </row>
    <row r="30" spans="1:115" ht="15.75" x14ac:dyDescent="0.25">
      <c r="A30" s="1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8"/>
      <c r="AS30" s="56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  <c r="BT30" s="66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8"/>
      <c r="CL30" s="66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8"/>
      <c r="DE30" s="55"/>
      <c r="DF30" s="55"/>
      <c r="DG30" s="55"/>
      <c r="DH30" s="55"/>
      <c r="DI30" s="55"/>
      <c r="DJ30" s="55"/>
      <c r="DK30" s="2"/>
    </row>
    <row r="31" spans="1:115" ht="15.75" customHeight="1" x14ac:dyDescent="0.25">
      <c r="A31" s="12"/>
      <c r="B31" s="61" t="s">
        <v>26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2"/>
      <c r="AS31" s="74" t="s">
        <v>25</v>
      </c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6"/>
      <c r="BT31" s="63">
        <f>CL31*('[1]хар-ка по 75-му'!$E$45+'[1]хар-ка по 75-му'!F48)*12</f>
        <v>1607.5901519999998</v>
      </c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5"/>
      <c r="CL31" s="79">
        <f>[1]ТБО!G7</f>
        <v>1.3711959672466731</v>
      </c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1"/>
      <c r="DE31" s="54">
        <f>BT31/12/'[1]хар-ка по 75-му'!E46</f>
        <v>2.0964921126760561</v>
      </c>
      <c r="DF31" s="55"/>
      <c r="DG31" s="55"/>
      <c r="DH31" s="55"/>
      <c r="DI31" s="55"/>
      <c r="DJ31" s="55"/>
      <c r="DK31" s="2"/>
    </row>
    <row r="32" spans="1:115" ht="15.75" x14ac:dyDescent="0.25">
      <c r="A32" s="1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8"/>
      <c r="AS32" s="56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  <c r="BT32" s="66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8"/>
      <c r="CL32" s="82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4"/>
      <c r="DE32" s="55"/>
      <c r="DF32" s="55"/>
      <c r="DG32" s="55"/>
      <c r="DH32" s="55"/>
      <c r="DI32" s="55"/>
      <c r="DJ32" s="55"/>
      <c r="DK32" s="2"/>
    </row>
    <row r="33" spans="1:115" ht="15.75" customHeight="1" x14ac:dyDescent="0.25">
      <c r="A33" s="34" t="s">
        <v>27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2"/>
    </row>
    <row r="34" spans="1:115" ht="15.75" customHeight="1" x14ac:dyDescent="0.25">
      <c r="A34" s="29"/>
      <c r="B34" s="45" t="s">
        <v>28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29"/>
      <c r="AT34" s="37">
        <v>0</v>
      </c>
      <c r="AU34" s="37"/>
      <c r="AV34" s="37"/>
      <c r="AW34" s="37"/>
      <c r="AX34" s="37"/>
      <c r="AY34" s="37"/>
      <c r="AZ34" s="30"/>
      <c r="BA34" s="77" t="s">
        <v>29</v>
      </c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8"/>
      <c r="BT34" s="69">
        <f>(('[1]оплата труда'!M91+[1]материалы!G81+'[1]Охрана труда'!F73)*DH5)</f>
        <v>0</v>
      </c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1"/>
      <c r="CL34" s="69">
        <f>BT34/('[1]хар-ка по 75-му'!E45+'[1]хар-ка по 75-му'!F48)/12</f>
        <v>0</v>
      </c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1"/>
      <c r="DE34" s="54">
        <f>BT34/12/'[1]хар-ка по 75-му'!E46</f>
        <v>0</v>
      </c>
      <c r="DF34" s="55"/>
      <c r="DG34" s="55"/>
      <c r="DH34" s="55"/>
      <c r="DI34" s="55"/>
      <c r="DJ34" s="55"/>
      <c r="DK34" s="2"/>
    </row>
    <row r="35" spans="1:115" ht="15.75" x14ac:dyDescent="0.25">
      <c r="A35" s="1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8"/>
      <c r="AS35" s="56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8"/>
      <c r="BT35" s="66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8"/>
      <c r="CL35" s="66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8"/>
      <c r="DE35" s="55"/>
      <c r="DF35" s="55"/>
      <c r="DG35" s="55"/>
      <c r="DH35" s="55"/>
      <c r="DI35" s="55"/>
      <c r="DJ35" s="55"/>
      <c r="DK35" s="2"/>
    </row>
    <row r="36" spans="1:115" ht="15.75" customHeight="1" x14ac:dyDescent="0.25">
      <c r="A36" s="12"/>
      <c r="B36" s="61" t="s">
        <v>30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2"/>
      <c r="AS36" s="12"/>
      <c r="AT36" s="41">
        <v>0</v>
      </c>
      <c r="AU36" s="41"/>
      <c r="AV36" s="41"/>
      <c r="AW36" s="41"/>
      <c r="AX36" s="41"/>
      <c r="AY36" s="41"/>
      <c r="AZ36" s="13"/>
      <c r="BA36" s="72" t="s">
        <v>29</v>
      </c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3"/>
      <c r="BT36" s="63">
        <f>('[1]оплата труда'!M108+[1]материалы!I94+'[1]Охрана труда'!F74)</f>
        <v>0</v>
      </c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5"/>
      <c r="CL36" s="63">
        <f>BT36/('[1]хар-ка по 75-му'!E45+'[1]хар-ка по 75-му'!F48)/12</f>
        <v>0</v>
      </c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5"/>
      <c r="DE36" s="54">
        <f>BT36/12/'[1]хар-ка по 75-му'!E46</f>
        <v>0</v>
      </c>
      <c r="DF36" s="55"/>
      <c r="DG36" s="55"/>
      <c r="DH36" s="55"/>
      <c r="DI36" s="55"/>
      <c r="DJ36" s="55"/>
      <c r="DK36" s="2"/>
    </row>
    <row r="37" spans="1:115" ht="15.75" x14ac:dyDescent="0.25">
      <c r="A37" s="1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8"/>
      <c r="AS37" s="56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8"/>
      <c r="BT37" s="66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8"/>
      <c r="CL37" s="66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8"/>
      <c r="DE37" s="55"/>
      <c r="DF37" s="55"/>
      <c r="DG37" s="55"/>
      <c r="DH37" s="55"/>
      <c r="DI37" s="55"/>
      <c r="DJ37" s="55"/>
      <c r="DK37" s="2"/>
    </row>
    <row r="38" spans="1:115" ht="15.75" customHeight="1" x14ac:dyDescent="0.25">
      <c r="A38" s="12"/>
      <c r="B38" s="61" t="s">
        <v>31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  <c r="AS38" s="12"/>
      <c r="AT38" s="61" t="s">
        <v>32</v>
      </c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2"/>
      <c r="BT38" s="63">
        <f>(('[1]оплата труда'!M116+[1]материалы!H102+'[1]Охрана труда'!F75)*DH5)</f>
        <v>0</v>
      </c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5"/>
      <c r="CL38" s="63">
        <f>BT38/('[1]хар-ка по 75-му'!E45+'[1]хар-ка по 75-му'!F48)/12</f>
        <v>0</v>
      </c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5"/>
      <c r="DE38" s="54">
        <f>BT38/12/'[1]хар-ка по 75-му'!E46</f>
        <v>0</v>
      </c>
      <c r="DF38" s="55"/>
      <c r="DG38" s="55"/>
      <c r="DH38" s="55"/>
      <c r="DI38" s="55"/>
      <c r="DJ38" s="55"/>
      <c r="DK38" s="2"/>
    </row>
    <row r="39" spans="1:115" ht="15.75" x14ac:dyDescent="0.25">
      <c r="A39" s="2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29"/>
      <c r="AT39" s="3" t="s">
        <v>33</v>
      </c>
      <c r="AU39" s="3"/>
      <c r="AV39" s="3"/>
      <c r="AW39" s="3"/>
      <c r="AX39" s="3"/>
      <c r="AY39" s="3"/>
      <c r="AZ39" s="30"/>
      <c r="BA39" s="19"/>
      <c r="BB39" s="19"/>
      <c r="BC39" s="19"/>
      <c r="BD39" s="19"/>
      <c r="BE39" s="37" t="s">
        <v>34</v>
      </c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20"/>
      <c r="BT39" s="69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1"/>
      <c r="CL39" s="69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1"/>
      <c r="DE39" s="55"/>
      <c r="DF39" s="55"/>
      <c r="DG39" s="55"/>
      <c r="DH39" s="55"/>
      <c r="DI39" s="55"/>
      <c r="DJ39" s="55"/>
      <c r="DK39" s="2"/>
    </row>
    <row r="40" spans="1:115" ht="15.75" customHeight="1" x14ac:dyDescent="0.25">
      <c r="A40" s="1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8"/>
      <c r="AS40" s="17"/>
      <c r="AT40" s="47" t="s">
        <v>35</v>
      </c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8"/>
      <c r="BT40" s="66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8"/>
      <c r="CL40" s="66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8"/>
      <c r="DE40" s="55"/>
      <c r="DF40" s="55"/>
      <c r="DG40" s="55"/>
      <c r="DH40" s="55"/>
      <c r="DI40" s="55"/>
      <c r="DJ40" s="55"/>
      <c r="DK40" s="2"/>
    </row>
    <row r="41" spans="1:115" ht="15.75" customHeight="1" x14ac:dyDescent="0.25">
      <c r="A41" s="18"/>
      <c r="B41" s="61" t="s">
        <v>36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2"/>
      <c r="AS41" s="29"/>
      <c r="AT41" s="43">
        <v>0</v>
      </c>
      <c r="AU41" s="43"/>
      <c r="AV41" s="43"/>
      <c r="AW41" s="43"/>
      <c r="AX41" s="43"/>
      <c r="AY41" s="43"/>
      <c r="AZ41" s="21"/>
      <c r="BA41" s="22" t="s">
        <v>29</v>
      </c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3"/>
      <c r="BT41" s="63">
        <f>('[1]оплата труда'!M126+'[1]оплата труда'!M137+[1]материалы!H111+'[1]Охрана труда'!F76)*DH5</f>
        <v>0</v>
      </c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5"/>
      <c r="CL41" s="63">
        <f>BT41/('[1]хар-ка по 75-му'!E45+'[1]хар-ка по 75-му'!F48)/12</f>
        <v>0</v>
      </c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5"/>
      <c r="DE41" s="54">
        <f>BT41/12/'[1]хар-ка по 75-му'!E46</f>
        <v>0</v>
      </c>
      <c r="DF41" s="55"/>
      <c r="DG41" s="55"/>
      <c r="DH41" s="55"/>
      <c r="DI41" s="55"/>
      <c r="DJ41" s="55"/>
      <c r="DK41" s="2"/>
    </row>
    <row r="42" spans="1:115" ht="15.75" x14ac:dyDescent="0.25">
      <c r="A42" s="1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8"/>
      <c r="AS42" s="29"/>
      <c r="AT42" s="24"/>
      <c r="AU42" s="24"/>
      <c r="AV42" s="24"/>
      <c r="AW42" s="24"/>
      <c r="AX42" s="24"/>
      <c r="AY42" s="24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3"/>
      <c r="BT42" s="66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8"/>
      <c r="CL42" s="66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8"/>
      <c r="DE42" s="55"/>
      <c r="DF42" s="55"/>
      <c r="DG42" s="55"/>
      <c r="DH42" s="55"/>
      <c r="DI42" s="55"/>
      <c r="DJ42" s="55"/>
      <c r="DK42" s="2"/>
    </row>
    <row r="43" spans="1:115" ht="15.75" customHeight="1" x14ac:dyDescent="0.25">
      <c r="A43" s="12"/>
      <c r="B43" s="61" t="s">
        <v>37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2"/>
      <c r="AS43" s="12"/>
      <c r="AT43" s="41">
        <v>0</v>
      </c>
      <c r="AU43" s="41"/>
      <c r="AV43" s="41"/>
      <c r="AW43" s="41"/>
      <c r="AX43" s="41"/>
      <c r="AY43" s="41"/>
      <c r="AZ43" s="13"/>
      <c r="BA43" s="72" t="s">
        <v>38</v>
      </c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  <c r="BT43" s="63">
        <v>0</v>
      </c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5"/>
      <c r="CL43" s="63">
        <f>BT43/('[1]хар-ка по 75-му'!E45+'[1]хар-ка по 75-му'!F48)/12</f>
        <v>0</v>
      </c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5"/>
      <c r="DE43" s="54">
        <f>BT43/12/'[1]хар-ка по 75-му'!E46</f>
        <v>0</v>
      </c>
      <c r="DF43" s="55"/>
      <c r="DG43" s="55"/>
      <c r="DH43" s="55"/>
      <c r="DI43" s="55"/>
      <c r="DJ43" s="55"/>
      <c r="DK43" s="2"/>
    </row>
    <row r="44" spans="1:115" ht="15.75" x14ac:dyDescent="0.25">
      <c r="A44" s="1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8"/>
      <c r="AS44" s="56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  <c r="BT44" s="66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8"/>
      <c r="CL44" s="66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8"/>
      <c r="DE44" s="55"/>
      <c r="DF44" s="55"/>
      <c r="DG44" s="55"/>
      <c r="DH44" s="55"/>
      <c r="DI44" s="55"/>
      <c r="DJ44" s="55"/>
      <c r="DK44" s="2"/>
    </row>
    <row r="45" spans="1:115" ht="15.75" customHeight="1" x14ac:dyDescent="0.25">
      <c r="A45" s="34" t="s">
        <v>39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2"/>
    </row>
    <row r="46" spans="1:115" ht="15.75" customHeight="1" x14ac:dyDescent="0.25">
      <c r="A46" s="29"/>
      <c r="B46" s="45" t="s">
        <v>40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6"/>
      <c r="AS46" s="29"/>
      <c r="AT46" s="45" t="s">
        <v>41</v>
      </c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6"/>
      <c r="BT46" s="69">
        <f>(('[1]оплата труда'!M172+[1]материалы!H139+'[1]Охрана труда'!F220)*DH5)</f>
        <v>0</v>
      </c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1"/>
      <c r="CL46" s="69">
        <f>BT46/('[1]хар-ка по 75-му'!E45+'[1]хар-ка по 75-му'!F48)/12</f>
        <v>0</v>
      </c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1"/>
      <c r="DE46" s="54">
        <f>BT46/12/'[1]хар-ка по 75-му'!E46</f>
        <v>0</v>
      </c>
      <c r="DF46" s="55"/>
      <c r="DG46" s="55"/>
      <c r="DH46" s="55"/>
      <c r="DI46" s="55"/>
      <c r="DJ46" s="55"/>
      <c r="DK46" s="2"/>
    </row>
    <row r="47" spans="1:115" ht="15.75" x14ac:dyDescent="0.25">
      <c r="A47" s="2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6"/>
      <c r="AS47" s="29"/>
      <c r="AT47" s="3" t="s">
        <v>42</v>
      </c>
      <c r="AU47" s="3"/>
      <c r="AV47" s="3"/>
      <c r="AW47" s="3"/>
      <c r="AX47" s="3"/>
      <c r="AY47" s="3"/>
      <c r="AZ47" s="30"/>
      <c r="BA47" s="19"/>
      <c r="BB47" s="19"/>
      <c r="BC47" s="19"/>
      <c r="BD47" s="19"/>
      <c r="BE47" s="37">
        <v>0</v>
      </c>
      <c r="BF47" s="37"/>
      <c r="BG47" s="37"/>
      <c r="BH47" s="37"/>
      <c r="BI47" s="37"/>
      <c r="BJ47" s="37"/>
      <c r="BK47" s="19"/>
      <c r="BL47" s="19" t="s">
        <v>43</v>
      </c>
      <c r="BM47" s="2"/>
      <c r="BN47" s="19"/>
      <c r="BO47" s="19"/>
      <c r="BP47" s="19"/>
      <c r="BQ47" s="19"/>
      <c r="BR47" s="19"/>
      <c r="BS47" s="20"/>
      <c r="BT47" s="69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1"/>
      <c r="CL47" s="69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1"/>
      <c r="DE47" s="55"/>
      <c r="DF47" s="55"/>
      <c r="DG47" s="55"/>
      <c r="DH47" s="55"/>
      <c r="DI47" s="55"/>
      <c r="DJ47" s="55"/>
      <c r="DK47" s="2"/>
    </row>
    <row r="48" spans="1:115" ht="15.75" customHeight="1" x14ac:dyDescent="0.25">
      <c r="A48" s="2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6"/>
      <c r="AS48" s="29"/>
      <c r="AT48" s="45" t="s">
        <v>44</v>
      </c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6"/>
      <c r="BT48" s="69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1"/>
      <c r="CL48" s="69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1"/>
      <c r="DE48" s="55"/>
      <c r="DF48" s="55"/>
      <c r="DG48" s="55"/>
      <c r="DH48" s="55"/>
      <c r="DI48" s="55"/>
      <c r="DJ48" s="55"/>
      <c r="DK48" s="2"/>
    </row>
    <row r="49" spans="1:115" ht="15.75" x14ac:dyDescent="0.25">
      <c r="A49" s="2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6"/>
      <c r="AS49" s="29"/>
      <c r="AT49" s="37">
        <v>0</v>
      </c>
      <c r="AU49" s="37"/>
      <c r="AV49" s="37"/>
      <c r="AW49" s="37"/>
      <c r="AX49" s="37"/>
      <c r="AY49" s="37"/>
      <c r="AZ49" s="30"/>
      <c r="BA49" s="77" t="s">
        <v>45</v>
      </c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8"/>
      <c r="BT49" s="69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1"/>
      <c r="CL49" s="69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1"/>
      <c r="DE49" s="55"/>
      <c r="DF49" s="55"/>
      <c r="DG49" s="55"/>
      <c r="DH49" s="55"/>
      <c r="DI49" s="55"/>
      <c r="DJ49" s="55"/>
      <c r="DK49" s="2"/>
    </row>
    <row r="50" spans="1:115" ht="15.75" customHeight="1" x14ac:dyDescent="0.25">
      <c r="A50" s="2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6"/>
      <c r="AS50" s="29"/>
      <c r="AT50" s="45" t="s">
        <v>46</v>
      </c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6"/>
      <c r="BT50" s="69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1"/>
      <c r="CL50" s="69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1"/>
      <c r="DE50" s="55"/>
      <c r="DF50" s="55"/>
      <c r="DG50" s="55"/>
      <c r="DH50" s="55"/>
      <c r="DI50" s="55"/>
      <c r="DJ50" s="55"/>
      <c r="DK50" s="2"/>
    </row>
    <row r="51" spans="1:115" ht="15.75" x14ac:dyDescent="0.25">
      <c r="A51" s="2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6"/>
      <c r="AS51" s="29"/>
      <c r="AT51" s="37">
        <v>2</v>
      </c>
      <c r="AU51" s="37"/>
      <c r="AV51" s="37"/>
      <c r="AW51" s="37"/>
      <c r="AX51" s="37"/>
      <c r="AY51" s="37"/>
      <c r="AZ51" s="30"/>
      <c r="BA51" s="77" t="s">
        <v>29</v>
      </c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8"/>
      <c r="BT51" s="69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1"/>
      <c r="CL51" s="69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1"/>
      <c r="DE51" s="55"/>
      <c r="DF51" s="55"/>
      <c r="DG51" s="55"/>
      <c r="DH51" s="55"/>
      <c r="DI51" s="55"/>
      <c r="DJ51" s="55"/>
      <c r="DK51" s="2"/>
    </row>
    <row r="52" spans="1:115" ht="15.75" x14ac:dyDescent="0.25">
      <c r="A52" s="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8"/>
      <c r="AS52" s="17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5"/>
      <c r="BT52" s="66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8"/>
      <c r="CL52" s="66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8"/>
      <c r="DE52" s="55"/>
      <c r="DF52" s="55"/>
      <c r="DG52" s="55"/>
      <c r="DH52" s="55"/>
      <c r="DI52" s="55"/>
      <c r="DJ52" s="55"/>
      <c r="DK52" s="2"/>
    </row>
    <row r="53" spans="1:115" ht="15.75" customHeight="1" x14ac:dyDescent="0.25">
      <c r="A53" s="14"/>
      <c r="B53" s="61" t="s">
        <v>47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2"/>
      <c r="AS53" s="12"/>
      <c r="AT53" s="26" t="s">
        <v>25</v>
      </c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7"/>
      <c r="BT53" s="63">
        <f>'[1]оплата труда'!M182+'[1]Охрана труда'!F221+[1]материалы!H149</f>
        <v>768.10608655052863</v>
      </c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5"/>
      <c r="CL53" s="63">
        <f>BT53/('[1]хар-ка по 75-му'!E45+'[1]хар-ка по 75-му'!F48)/12</f>
        <v>0.65515701684623728</v>
      </c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5"/>
      <c r="DE53" s="54">
        <f>BT53/12/'[1]хар-ка по 75-му'!E46</f>
        <v>1.0017032949276587</v>
      </c>
      <c r="DF53" s="55"/>
      <c r="DG53" s="55"/>
      <c r="DH53" s="55"/>
      <c r="DI53" s="55"/>
      <c r="DJ53" s="55"/>
      <c r="DK53" s="2"/>
    </row>
    <row r="54" spans="1:115" ht="15.75" x14ac:dyDescent="0.25">
      <c r="A54" s="1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8"/>
      <c r="AS54" s="56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8"/>
      <c r="BT54" s="66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8"/>
      <c r="CL54" s="66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8"/>
      <c r="DE54" s="55"/>
      <c r="DF54" s="55"/>
      <c r="DG54" s="55"/>
      <c r="DH54" s="55"/>
      <c r="DI54" s="55"/>
      <c r="DJ54" s="55"/>
      <c r="DK54" s="2"/>
    </row>
    <row r="55" spans="1:115" ht="15.75" customHeight="1" x14ac:dyDescent="0.25">
      <c r="A55" s="18"/>
      <c r="B55" s="61" t="str">
        <f>'[1]оплата труда'!A184</f>
        <v>18. Ремонт фундаментов под стенами существующих зданий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2"/>
      <c r="AS55" s="26" t="s">
        <v>25</v>
      </c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7"/>
      <c r="BS55" s="28"/>
      <c r="BT55" s="63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5"/>
      <c r="CL55" s="63">
        <f>BT55/('[1]хар-ка по 75-му'!E45+'[1]хар-ка по 75-му'!F48)/12*'[1]перечень по 75-му'!DH16</f>
        <v>0.53759552121390219</v>
      </c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5"/>
      <c r="DE55" s="54">
        <f>BT55/12/'[1]хар-ка по 75-му'!E46</f>
        <v>0.82195747140216346</v>
      </c>
      <c r="DF55" s="55"/>
      <c r="DG55" s="55"/>
      <c r="DH55" s="55"/>
      <c r="DI55" s="55"/>
      <c r="DJ55" s="55"/>
      <c r="DK55" s="2"/>
    </row>
    <row r="56" spans="1:115" ht="15.75" x14ac:dyDescent="0.25">
      <c r="A56" s="1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8"/>
      <c r="AS56" s="52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53"/>
      <c r="BT56" s="66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8"/>
      <c r="CL56" s="66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8"/>
      <c r="DE56" s="55"/>
      <c r="DF56" s="55"/>
      <c r="DG56" s="55"/>
      <c r="DH56" s="55"/>
      <c r="DI56" s="55"/>
      <c r="DJ56" s="55"/>
      <c r="DK56" s="2"/>
    </row>
    <row r="57" spans="1:115" ht="15.75" customHeight="1" x14ac:dyDescent="0.25">
      <c r="A57" s="18"/>
      <c r="B57" s="61" t="str">
        <f>'[1]оплата труда'!A228</f>
        <v>19. Устранение повреждений ступеней, полов в местах общего пользования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2"/>
      <c r="AS57" s="74" t="s">
        <v>25</v>
      </c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6"/>
      <c r="BT57" s="63">
        <f>('[1]оплата труда'!M236+'[1]оплата труда'!M246+[1]материалы!H186+'[1]Охрана труда'!F223)</f>
        <v>4591.0872117051777</v>
      </c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5"/>
      <c r="CL57" s="63">
        <f>BT57/('[1]хар-ка по 75-му'!E45+'[1]хар-ка по 75-му'!F48)/12</f>
        <v>3.9159733979061566</v>
      </c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5"/>
      <c r="DE57" s="54">
        <f>BT57/12/'[1]хар-ка по 75-му'!E46</f>
        <v>5.9873333485983018</v>
      </c>
      <c r="DF57" s="55"/>
      <c r="DG57" s="55"/>
      <c r="DH57" s="55"/>
      <c r="DI57" s="55"/>
      <c r="DJ57" s="55"/>
      <c r="DK57" s="2"/>
    </row>
    <row r="58" spans="1:115" ht="15.75" x14ac:dyDescent="0.25">
      <c r="A58" s="1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8"/>
      <c r="AS58" s="56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8"/>
      <c r="BT58" s="66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8"/>
      <c r="CL58" s="66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8"/>
      <c r="DE58" s="55"/>
      <c r="DF58" s="55"/>
      <c r="DG58" s="55"/>
      <c r="DH58" s="55"/>
      <c r="DI58" s="55"/>
      <c r="DJ58" s="55"/>
      <c r="DK58" s="2"/>
    </row>
    <row r="59" spans="1:115" ht="15.75" customHeight="1" x14ac:dyDescent="0.25">
      <c r="A59" s="18"/>
      <c r="B59" s="61" t="str">
        <f>'[1]оплата труда'!A248</f>
        <v>20. Частичный ремонт кровли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2"/>
      <c r="AS59" s="74" t="s">
        <v>25</v>
      </c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6"/>
      <c r="BT59" s="63">
        <f>'[1]оплата труда'!M258+'[1]Охрана труда'!F224+[1]материалы!H199</f>
        <v>633.66531772529322</v>
      </c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5"/>
      <c r="CL59" s="63">
        <f>BT59/('[1]хар-ка по 75-му'!E45+'[1]хар-ка по 75-му'!F48)/12</f>
        <v>0.54048560024334125</v>
      </c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5"/>
      <c r="DE59" s="54">
        <f>BT59/12/'[1]хар-ка по 75-му'!E46</f>
        <v>0.82637626203089876</v>
      </c>
      <c r="DF59" s="55"/>
      <c r="DG59" s="55"/>
      <c r="DH59" s="55"/>
      <c r="DI59" s="55"/>
      <c r="DJ59" s="55"/>
      <c r="DK59" s="2"/>
    </row>
    <row r="60" spans="1:115" ht="15.75" x14ac:dyDescent="0.25">
      <c r="A60" s="1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8"/>
      <c r="AS60" s="86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8"/>
      <c r="BT60" s="66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8"/>
      <c r="CL60" s="66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8"/>
      <c r="DE60" s="55"/>
      <c r="DF60" s="55"/>
      <c r="DG60" s="55"/>
      <c r="DH60" s="55"/>
      <c r="DI60" s="55"/>
      <c r="DJ60" s="55"/>
      <c r="DK60" s="2"/>
    </row>
    <row r="61" spans="1:115" ht="15.75" customHeight="1" x14ac:dyDescent="0.25">
      <c r="A61" s="18"/>
      <c r="B61" s="61" t="s">
        <v>48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74" t="s">
        <v>25</v>
      </c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6"/>
      <c r="BT61" s="64">
        <f>'[1]оплата труда'!M270+'[1]Охрана труда'!F225+[1]материалы!H208</f>
        <v>0</v>
      </c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5"/>
      <c r="CL61" s="63">
        <f>BT61/('[1]хар-ка по 75-му'!E45+'[1]хар-ка по 75-му'!F48)/12</f>
        <v>0</v>
      </c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5"/>
      <c r="DE61" s="54">
        <f>BT61/12/'[1]хар-ка по 75-му'!E46</f>
        <v>0</v>
      </c>
      <c r="DF61" s="55"/>
      <c r="DG61" s="55"/>
      <c r="DH61" s="55"/>
      <c r="DI61" s="55"/>
      <c r="DJ61" s="55"/>
      <c r="DK61" s="2"/>
    </row>
    <row r="62" spans="1:115" ht="15.75" x14ac:dyDescent="0.25">
      <c r="A62" s="1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85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1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8"/>
      <c r="CL62" s="66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8"/>
      <c r="DE62" s="55"/>
      <c r="DF62" s="55"/>
      <c r="DG62" s="55"/>
      <c r="DH62" s="55"/>
      <c r="DI62" s="55"/>
      <c r="DJ62" s="55"/>
      <c r="DK62" s="2"/>
    </row>
    <row r="63" spans="1:115" ht="15.75" customHeight="1" x14ac:dyDescent="0.25">
      <c r="A63" s="2"/>
      <c r="B63" s="61" t="str">
        <f>'[1]оплата труда'!A272</f>
        <v>22. Устранение засоров внутренних канализационных трубопроводов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74" t="s">
        <v>25</v>
      </c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6"/>
      <c r="BT63" s="64">
        <f>'[1]оплата труда'!M278+'[1]Охрана труда'!F226+[1]материалы!H214</f>
        <v>0</v>
      </c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5"/>
      <c r="CL63" s="63">
        <f>BT63/('[1]хар-ка по 75-му'!$E$45+'[1]хар-ка по 75-му'!$F$48)/12</f>
        <v>0</v>
      </c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5"/>
      <c r="DE63" s="54">
        <f>BT63/12/'[1]хар-ка по 75-му'!E46</f>
        <v>0</v>
      </c>
      <c r="DF63" s="55"/>
      <c r="DG63" s="55"/>
      <c r="DH63" s="55"/>
      <c r="DI63" s="55"/>
      <c r="DJ63" s="55"/>
      <c r="DK63" s="2"/>
    </row>
    <row r="64" spans="1:115" ht="15.75" x14ac:dyDescent="0.25">
      <c r="A64" s="31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85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1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8"/>
      <c r="CL64" s="66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8"/>
      <c r="DE64" s="55"/>
      <c r="DF64" s="55"/>
      <c r="DG64" s="55"/>
      <c r="DH64" s="55"/>
      <c r="DI64" s="55"/>
      <c r="DJ64" s="55"/>
      <c r="DK64" s="2"/>
    </row>
    <row r="65" spans="1:115" ht="15.75" customHeight="1" x14ac:dyDescent="0.25">
      <c r="A65" s="32"/>
      <c r="B65" s="36" t="str">
        <f>'[1]оплата труда'!A280</f>
        <v xml:space="preserve">23. Притирка  запорной  арматуры без снятия с места в системе отопления         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74" t="s">
        <v>25</v>
      </c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6"/>
      <c r="BT65" s="64">
        <f>'[1]оплата труда'!M287+'[1]Охрана труда'!F227+[1]материалы!H220</f>
        <v>0</v>
      </c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5"/>
      <c r="CL65" s="63">
        <f>BT65/('[1]хар-ка по 75-му'!$E$45+'[1]хар-ка по 75-му'!$F$48)/12</f>
        <v>0</v>
      </c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5"/>
      <c r="DE65" s="54">
        <f>BT65/12/'[1]хар-ка по 75-му'!E46</f>
        <v>0</v>
      </c>
      <c r="DF65" s="55"/>
      <c r="DG65" s="55"/>
      <c r="DH65" s="55"/>
      <c r="DI65" s="55"/>
      <c r="DJ65" s="55"/>
      <c r="DK65" s="2"/>
    </row>
    <row r="66" spans="1:115" ht="15.75" x14ac:dyDescent="0.25">
      <c r="A66" s="32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52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53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8"/>
      <c r="CL66" s="66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8"/>
      <c r="DE66" s="55"/>
      <c r="DF66" s="55"/>
      <c r="DG66" s="55"/>
      <c r="DH66" s="55"/>
      <c r="DI66" s="55"/>
      <c r="DJ66" s="55"/>
      <c r="DK66" s="2"/>
    </row>
    <row r="67" spans="1:115" ht="15.75" customHeight="1" x14ac:dyDescent="0.25">
      <c r="A67" s="32"/>
      <c r="B67" s="36" t="str">
        <f>'[1]оплата труда'!A289</f>
        <v xml:space="preserve">24. Укрепление крючков для  труб и приборов центрального отопления. 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87" t="s">
        <v>25</v>
      </c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9"/>
      <c r="BT67" s="63">
        <f>'[1]оплата труда'!M295+'[1]Охрана труда'!F228+[1]материалы!H227</f>
        <v>0</v>
      </c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5"/>
      <c r="CL67" s="63">
        <f>BT67/('[1]хар-ка по 75-му'!$E$45+'[1]хар-ка по 75-му'!$F$48)/12</f>
        <v>0</v>
      </c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5"/>
      <c r="DE67" s="54">
        <f>BT67/12/'[1]хар-ка по 75-му'!E46</f>
        <v>0</v>
      </c>
      <c r="DF67" s="55"/>
      <c r="DG67" s="55"/>
      <c r="DH67" s="55"/>
      <c r="DI67" s="55"/>
      <c r="DJ67" s="55"/>
      <c r="DK67" s="2"/>
    </row>
    <row r="68" spans="1:115" ht="15.75" x14ac:dyDescent="0.25">
      <c r="A68" s="32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90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2"/>
      <c r="BT68" s="66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8"/>
      <c r="CL68" s="66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8"/>
      <c r="DE68" s="55"/>
      <c r="DF68" s="55"/>
      <c r="DG68" s="55"/>
      <c r="DH68" s="55"/>
      <c r="DI68" s="55"/>
      <c r="DJ68" s="55"/>
      <c r="DK68" s="2"/>
    </row>
    <row r="69" spans="1:115" ht="15.75" customHeight="1" x14ac:dyDescent="0.25">
      <c r="A69" s="32"/>
      <c r="B69" s="36" t="str">
        <f>'[1]оплата труда'!A297</f>
        <v>25. Ликвидация воздушных пробок в системе отопления в стояке.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87" t="s">
        <v>25</v>
      </c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9"/>
      <c r="BT69" s="63">
        <f>'[1]оплата труда'!M302+'[1]Охрана труда'!F229+[1]материалы!C230</f>
        <v>0</v>
      </c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5"/>
      <c r="CL69" s="63">
        <f>BT69/('[1]хар-ка по 75-му'!$E$45+'[1]хар-ка по 75-му'!$F$48)/12</f>
        <v>0</v>
      </c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5"/>
      <c r="DE69" s="54">
        <f>BT69/12/'[1]хар-ка по 75-му'!E46</f>
        <v>0</v>
      </c>
      <c r="DF69" s="55"/>
      <c r="DG69" s="55"/>
      <c r="DH69" s="55"/>
      <c r="DI69" s="55"/>
      <c r="DJ69" s="55"/>
      <c r="DK69" s="2"/>
    </row>
    <row r="70" spans="1:115" ht="15.75" x14ac:dyDescent="0.25">
      <c r="A70" s="32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90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2"/>
      <c r="BT70" s="66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8"/>
      <c r="CL70" s="66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8"/>
      <c r="DE70" s="55"/>
      <c r="DF70" s="55"/>
      <c r="DG70" s="55"/>
      <c r="DH70" s="55"/>
      <c r="DI70" s="55"/>
      <c r="DJ70" s="55"/>
      <c r="DK70" s="2"/>
    </row>
    <row r="71" spans="1:115" ht="15.75" customHeight="1" x14ac:dyDescent="0.25">
      <c r="A71" s="32"/>
      <c r="B71" s="36" t="str">
        <f>'[1]оплата труда'!A305</f>
        <v xml:space="preserve">26. Восстановление    разрушенной тепловой изоляции   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87" t="s">
        <v>25</v>
      </c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9"/>
      <c r="BT71" s="63">
        <f>'[1]оплата труда'!M312+'[1]Охрана труда'!F230+[1]материалы!H237</f>
        <v>0</v>
      </c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5"/>
      <c r="CL71" s="63">
        <f>BT71/('[1]хар-ка по 75-му'!$E$45+'[1]хар-ка по 75-му'!$F$48)/12</f>
        <v>0</v>
      </c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5"/>
      <c r="DE71" s="54">
        <f>BT71/12/'[1]хар-ка по 75-му'!E46</f>
        <v>0</v>
      </c>
      <c r="DF71" s="55"/>
      <c r="DG71" s="55"/>
      <c r="DH71" s="55"/>
      <c r="DI71" s="55"/>
      <c r="DJ71" s="55"/>
      <c r="DK71" s="2"/>
    </row>
    <row r="72" spans="1:115" ht="15.75" x14ac:dyDescent="0.25">
      <c r="A72" s="32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90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BT72" s="66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8"/>
      <c r="CL72" s="66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8"/>
      <c r="DE72" s="55"/>
      <c r="DF72" s="55"/>
      <c r="DG72" s="55"/>
      <c r="DH72" s="55"/>
      <c r="DI72" s="55"/>
      <c r="DJ72" s="55"/>
      <c r="DK72" s="2"/>
    </row>
    <row r="73" spans="1:115" ht="15.75" customHeight="1" x14ac:dyDescent="0.25">
      <c r="A73" s="32"/>
      <c r="B73" s="36" t="str">
        <f>'[1]оплата труда'!A314</f>
        <v xml:space="preserve">27. Осмотр системы  центрального отопления  (квартирные устройства)  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87" t="s">
        <v>25</v>
      </c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9"/>
      <c r="BT73" s="63">
        <f>'[1]оплата труда'!M319+'[1]Охрана труда'!F231+[1]материалы!C240</f>
        <v>0</v>
      </c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5"/>
      <c r="CL73" s="63">
        <f>BT73/('[1]хар-ка по 75-му'!$E$45+'[1]хар-ка по 75-му'!$F$48)/12</f>
        <v>0</v>
      </c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5"/>
      <c r="DE73" s="54">
        <f>BT73/12/'[1]хар-ка по 75-му'!E46</f>
        <v>0</v>
      </c>
      <c r="DF73" s="55"/>
      <c r="DG73" s="55"/>
      <c r="DH73" s="55"/>
      <c r="DI73" s="55"/>
      <c r="DJ73" s="55"/>
      <c r="DK73" s="2"/>
    </row>
    <row r="74" spans="1:115" ht="15.75" x14ac:dyDescent="0.25">
      <c r="A74" s="1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90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2"/>
      <c r="BT74" s="66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8"/>
      <c r="CL74" s="66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8"/>
      <c r="DE74" s="55"/>
      <c r="DF74" s="55"/>
      <c r="DG74" s="55"/>
      <c r="DH74" s="55"/>
      <c r="DI74" s="55"/>
      <c r="DJ74" s="55"/>
      <c r="DK74" s="2"/>
    </row>
    <row r="75" spans="1:115" ht="15.75" customHeight="1" x14ac:dyDescent="0.25">
      <c r="A75" s="18"/>
      <c r="B75" s="61" t="str">
        <f>'[1]оплата труда'!A321</f>
        <v xml:space="preserve">28.Проверка устройств отопления в чердачных и подвальных помещениях.       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2"/>
      <c r="AS75" s="87" t="s">
        <v>25</v>
      </c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9"/>
      <c r="BT75" s="63">
        <f>'[1]оплата труда'!M327+'[1]Охрана труда'!F232+[1]материалы!C243</f>
        <v>0</v>
      </c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5"/>
      <c r="CL75" s="63">
        <f>BT75/('[1]хар-ка по 75-му'!$E$45+'[1]хар-ка по 75-му'!$F$48)/12</f>
        <v>0</v>
      </c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5"/>
      <c r="DE75" s="54">
        <f>BT75/12/'[1]хар-ка по 75-му'!E46</f>
        <v>0</v>
      </c>
      <c r="DF75" s="55"/>
      <c r="DG75" s="55"/>
      <c r="DH75" s="55"/>
      <c r="DI75" s="55"/>
      <c r="DJ75" s="55"/>
      <c r="DK75" s="2"/>
    </row>
    <row r="76" spans="1:115" ht="15.75" x14ac:dyDescent="0.25">
      <c r="A76" s="1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8"/>
      <c r="AS76" s="90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2"/>
      <c r="BT76" s="66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8"/>
      <c r="CL76" s="66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8"/>
      <c r="DE76" s="55"/>
      <c r="DF76" s="55"/>
      <c r="DG76" s="55"/>
      <c r="DH76" s="55"/>
      <c r="DI76" s="55"/>
      <c r="DJ76" s="55"/>
      <c r="DK76" s="2"/>
    </row>
    <row r="77" spans="1:115" ht="15.75" customHeight="1" x14ac:dyDescent="0.25">
      <c r="A77" s="18"/>
      <c r="B77" s="61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2"/>
      <c r="AS77" s="87" t="s">
        <v>25</v>
      </c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9"/>
      <c r="BT77" s="63">
        <f>'[1]оплата труда'!M337+'[1]Охрана труда'!F233+[1]материалы!H256</f>
        <v>0</v>
      </c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5"/>
      <c r="CL77" s="63">
        <f>BT77/('[1]хар-ка по 75-му'!$E$45+'[1]хар-ка по 75-му'!$F$48)/12</f>
        <v>0</v>
      </c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5"/>
      <c r="DE77" s="54">
        <f>BT77/12/'[1]хар-ка по 75-му'!E46</f>
        <v>0</v>
      </c>
      <c r="DF77" s="55"/>
      <c r="DG77" s="55"/>
      <c r="DH77" s="55"/>
      <c r="DI77" s="55"/>
      <c r="DJ77" s="55"/>
      <c r="DK77" s="2"/>
    </row>
    <row r="78" spans="1:115" ht="15.75" x14ac:dyDescent="0.25">
      <c r="A78" s="1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8"/>
      <c r="AS78" s="90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2"/>
      <c r="BT78" s="66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8"/>
      <c r="CL78" s="66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8"/>
      <c r="DE78" s="55"/>
      <c r="DF78" s="55"/>
      <c r="DG78" s="55"/>
      <c r="DH78" s="55"/>
      <c r="DI78" s="55"/>
      <c r="DJ78" s="55"/>
      <c r="DK78" s="2"/>
    </row>
    <row r="79" spans="1:115" ht="15.75" customHeight="1" x14ac:dyDescent="0.25">
      <c r="A79" s="18"/>
      <c r="B79" s="61" t="str">
        <f>'[1]оплата труда'!A340</f>
        <v xml:space="preserve">30. Замена  неисправных  участков электрической сети здания    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2"/>
      <c r="AS79" s="87" t="s">
        <v>25</v>
      </c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9"/>
      <c r="BT79" s="63">
        <f>'[1]оплата труда'!M347+'[1]Охрана труда'!F234+[1]материалы!H265</f>
        <v>119.7947709390457</v>
      </c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5"/>
      <c r="CL79" s="63">
        <f>BT79/('[1]хар-ка по 75-му'!$E$45+'[1]хар-ка по 75-му'!$F$48)/12</f>
        <v>0.1021790949667739</v>
      </c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5"/>
      <c r="DE79" s="54">
        <f>BT79/12/'[1]хар-ка по 75-му'!E46</f>
        <v>0.15622687915890154</v>
      </c>
      <c r="DF79" s="55"/>
      <c r="DG79" s="55"/>
      <c r="DH79" s="55"/>
      <c r="DI79" s="55"/>
      <c r="DJ79" s="55"/>
      <c r="DK79" s="2"/>
    </row>
    <row r="80" spans="1:115" ht="15.75" x14ac:dyDescent="0.25">
      <c r="A80" s="1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8"/>
      <c r="AS80" s="90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2"/>
      <c r="BT80" s="66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8"/>
      <c r="CL80" s="66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8"/>
      <c r="DE80" s="55"/>
      <c r="DF80" s="55"/>
      <c r="DG80" s="55"/>
      <c r="DH80" s="55"/>
      <c r="DI80" s="55"/>
      <c r="DJ80" s="55"/>
      <c r="DK80" s="2"/>
    </row>
    <row r="81" spans="1:115" ht="15.75" customHeight="1" x14ac:dyDescent="0.25">
      <c r="A81" s="18"/>
      <c r="B81" s="61" t="str">
        <f>'[1]оплата труда'!A350</f>
        <v>31. Ремонт щитов.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2"/>
      <c r="AS81" s="87" t="s">
        <v>25</v>
      </c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9"/>
      <c r="BT81" s="63">
        <f>'[1]оплата труда'!M356+'[1]Охрана труда'!F235+[1]материалы!H280</f>
        <v>0</v>
      </c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5"/>
      <c r="CL81" s="63">
        <f>BT81/('[1]хар-ка по 75-му'!$E$45+'[1]хар-ка по 75-му'!$F$48)/12</f>
        <v>0</v>
      </c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5"/>
      <c r="DE81" s="54">
        <f>BT81/12/'[1]хар-ка по 75-му'!E46</f>
        <v>0</v>
      </c>
      <c r="DF81" s="55"/>
      <c r="DG81" s="55"/>
      <c r="DH81" s="55"/>
      <c r="DI81" s="55"/>
      <c r="DJ81" s="55"/>
      <c r="DK81" s="2"/>
    </row>
    <row r="82" spans="1:115" ht="15.75" x14ac:dyDescent="0.25">
      <c r="A82" s="1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8"/>
      <c r="AS82" s="90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2"/>
      <c r="BT82" s="66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8"/>
      <c r="CL82" s="66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8"/>
      <c r="DE82" s="55"/>
      <c r="DF82" s="55"/>
      <c r="DG82" s="55"/>
      <c r="DH82" s="55"/>
      <c r="DI82" s="55"/>
      <c r="DJ82" s="55"/>
      <c r="DK82" s="2"/>
    </row>
    <row r="83" spans="1:115" ht="15.75" customHeight="1" x14ac:dyDescent="0.25">
      <c r="A83" s="18"/>
      <c r="B83" s="61" t="str">
        <f>'[1]оплата труда'!A358</f>
        <v>32. Ремонт внутренней штукатурки отдельным местами (стены подъезда)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  <c r="AS83" s="87" t="s">
        <v>25</v>
      </c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9"/>
      <c r="BT83" s="63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5"/>
      <c r="CL83" s="63">
        <f>BT83/('[1]хар-ка по 75-му'!$E$45+'[1]хар-ка по 75-му'!$F$48)/12</f>
        <v>0</v>
      </c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5"/>
      <c r="DE83" s="54">
        <f>BT83/12/'[1]хар-ка по 75-му'!E46</f>
        <v>0</v>
      </c>
      <c r="DF83" s="55"/>
      <c r="DG83" s="55"/>
      <c r="DH83" s="55"/>
      <c r="DI83" s="55"/>
      <c r="DJ83" s="55"/>
      <c r="DK83" s="2"/>
    </row>
    <row r="84" spans="1:115" ht="15.75" x14ac:dyDescent="0.25">
      <c r="A84" s="1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8"/>
      <c r="AS84" s="90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2"/>
      <c r="BT84" s="66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8"/>
      <c r="CL84" s="66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8"/>
      <c r="DE84" s="55"/>
      <c r="DF84" s="55"/>
      <c r="DG84" s="55"/>
      <c r="DH84" s="55"/>
      <c r="DI84" s="55"/>
      <c r="DJ84" s="55"/>
      <c r="DK84" s="2"/>
    </row>
    <row r="85" spans="1:115" ht="15.75" customHeight="1" x14ac:dyDescent="0.25">
      <c r="A85" s="18"/>
      <c r="B85" s="61" t="str">
        <f>'[1]оплата труда'!A391</f>
        <v>33. Смена отдельных досок наружной обшивки деревянных стен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2"/>
      <c r="AS85" s="87" t="s">
        <v>25</v>
      </c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9"/>
      <c r="BT85" s="63">
        <f>'[1]оплата труда'!M398+'[1]Охрана труда'!F238+[1]материалы!H313</f>
        <v>1023.088959529259</v>
      </c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5"/>
      <c r="CL85" s="63">
        <f>BT85/('[1]хар-ка по 75-му'!$E$45+'[1]хар-ка по 75-му'!$F$48)/12</f>
        <v>0.87264496718633477</v>
      </c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5"/>
      <c r="DE85" s="54">
        <f>BT85/12/'[1]хар-ка по 75-му'!E46</f>
        <v>1.3342318199390442</v>
      </c>
      <c r="DF85" s="55"/>
      <c r="DG85" s="55"/>
      <c r="DH85" s="55"/>
      <c r="DI85" s="55"/>
      <c r="DJ85" s="55"/>
      <c r="DK85" s="2"/>
    </row>
    <row r="86" spans="1:115" ht="15.75" x14ac:dyDescent="0.25">
      <c r="A86" s="1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8"/>
      <c r="AS86" s="90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2"/>
      <c r="BT86" s="66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8"/>
      <c r="CL86" s="66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8"/>
      <c r="DE86" s="55"/>
      <c r="DF86" s="55"/>
      <c r="DG86" s="55"/>
      <c r="DH86" s="55"/>
      <c r="DI86" s="55"/>
      <c r="DJ86" s="55"/>
      <c r="DK86" s="2"/>
    </row>
    <row r="87" spans="1:115" ht="15.75" customHeight="1" x14ac:dyDescent="0.25">
      <c r="A87" s="18"/>
      <c r="B87" s="47" t="s">
        <v>49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8"/>
      <c r="AS87" s="17"/>
      <c r="AT87" s="93" t="s">
        <v>50</v>
      </c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4"/>
      <c r="BT87" s="66">
        <f>CL87*('[1]хар-ка по 75-му'!E45+'[1]хар-ка по 75-му'!F48)*12</f>
        <v>218.84800000000001</v>
      </c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8"/>
      <c r="CL87" s="66">
        <f>('[1]Аварийная служба'!B6/6)</f>
        <v>0.18666666666666668</v>
      </c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8"/>
      <c r="DE87" s="54">
        <f>BT87/12/'[1]хар-ка по 75-му'!E46</f>
        <v>0.28540427751695363</v>
      </c>
      <c r="DF87" s="55"/>
      <c r="DG87" s="55"/>
      <c r="DH87" s="55"/>
      <c r="DI87" s="55"/>
      <c r="DJ87" s="55"/>
      <c r="DK87" s="2"/>
    </row>
    <row r="88" spans="1:115" ht="15.75" customHeight="1" x14ac:dyDescent="0.25">
      <c r="A88" s="12"/>
      <c r="B88" s="61" t="s">
        <v>51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2"/>
      <c r="AS88" s="12"/>
      <c r="AT88" s="41">
        <v>0</v>
      </c>
      <c r="AU88" s="41"/>
      <c r="AV88" s="41"/>
      <c r="AW88" s="41"/>
      <c r="AX88" s="41"/>
      <c r="AY88" s="41"/>
      <c r="AZ88" s="13"/>
      <c r="BA88" s="72" t="s">
        <v>29</v>
      </c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3"/>
      <c r="BT88" s="63">
        <f>CL88*'[1]хар-ка по 75-му'!E45*12*AT88</f>
        <v>0</v>
      </c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5"/>
      <c r="CL88" s="63">
        <f>5/12*AT88</f>
        <v>0</v>
      </c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5"/>
      <c r="DE88" s="54">
        <f>BT88/12/'[1]хар-ка по 75-му'!E46</f>
        <v>0</v>
      </c>
      <c r="DF88" s="55"/>
      <c r="DG88" s="55"/>
      <c r="DH88" s="55"/>
      <c r="DI88" s="55"/>
      <c r="DJ88" s="55"/>
      <c r="DK88" s="2"/>
    </row>
    <row r="89" spans="1:115" ht="15.75" x14ac:dyDescent="0.25">
      <c r="A89" s="1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8"/>
      <c r="AS89" s="56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8"/>
      <c r="BT89" s="66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8"/>
      <c r="CL89" s="66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8"/>
      <c r="DE89" s="55"/>
      <c r="DF89" s="55"/>
      <c r="DG89" s="55"/>
      <c r="DH89" s="55"/>
      <c r="DI89" s="55"/>
      <c r="DJ89" s="55"/>
      <c r="DK89" s="2"/>
    </row>
    <row r="90" spans="1:115" ht="15.75" customHeight="1" x14ac:dyDescent="0.25">
      <c r="A90" s="12"/>
      <c r="B90" s="61" t="s">
        <v>52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2"/>
      <c r="AS90" s="12"/>
      <c r="AT90" s="41">
        <v>0</v>
      </c>
      <c r="AU90" s="41"/>
      <c r="AV90" s="41"/>
      <c r="AW90" s="41"/>
      <c r="AX90" s="41"/>
      <c r="AY90" s="41"/>
      <c r="AZ90" s="13"/>
      <c r="BA90" s="72" t="s">
        <v>29</v>
      </c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3"/>
      <c r="BT90" s="63">
        <f>CL90*'[1]хар-ка по 75-му'!E45*12</f>
        <v>0</v>
      </c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5"/>
      <c r="CL90" s="63">
        <v>0</v>
      </c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5"/>
      <c r="DE90" s="54">
        <f>BT90/12/'[1]хар-ка по 75-му'!E46</f>
        <v>0</v>
      </c>
      <c r="DF90" s="55"/>
      <c r="DG90" s="55"/>
      <c r="DH90" s="55"/>
      <c r="DI90" s="55"/>
      <c r="DJ90" s="55"/>
      <c r="DK90" s="2"/>
    </row>
    <row r="91" spans="1:115" ht="15.75" x14ac:dyDescent="0.25">
      <c r="A91" s="1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8"/>
      <c r="AS91" s="56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8"/>
      <c r="BT91" s="66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8"/>
      <c r="CL91" s="66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8"/>
      <c r="DE91" s="55"/>
      <c r="DF91" s="55"/>
      <c r="DG91" s="55"/>
      <c r="DH91" s="55"/>
      <c r="DI91" s="55"/>
      <c r="DJ91" s="55"/>
      <c r="DK91" s="2"/>
    </row>
    <row r="92" spans="1:115" ht="15.75" customHeight="1" x14ac:dyDescent="0.25">
      <c r="A92" s="18"/>
      <c r="B92" s="95" t="s">
        <v>53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2"/>
      <c r="AS92" s="96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8"/>
      <c r="BT92" s="63">
        <f>BT11+BT13+BT15+BT17+BT20+BT22+BT24+BT26+BT29+BT31+BT34+BT36+BT38+BT41+BT43+BT46+BT53+BT55+BT57+BT59+BT61+BT63+BT65+BT67+BT69+BT71+BT73+BT75+BT77+BT79+BT81+BT83+BT85+BT87+BT88+BT90</f>
        <v>13133.227090582604</v>
      </c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5"/>
      <c r="CL92" s="63">
        <f>CL11+CL13+CL15+CL17+CL20+CL22+CL24+CL26+CL29+CL31+CL34+CL36+CL38+CL41+CL43+CL46+CL53+CL55+CL57+CL59+CL61+CL63+CL65+CL67+CL69+CL71+CL73+CL75+CL77+CL79+CL81+CL83+CL85+CL87+CL88+CL90</f>
        <v>11.202001953755207</v>
      </c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5"/>
      <c r="DE92" s="54">
        <f>BT92/12/'[1]хар-ка по 75-му'!E46</f>
        <v>17.127317541187537</v>
      </c>
      <c r="DF92" s="55"/>
      <c r="DG92" s="55"/>
      <c r="DH92" s="55"/>
      <c r="DI92" s="55"/>
      <c r="DJ92" s="55"/>
      <c r="DK92" s="2"/>
    </row>
    <row r="93" spans="1:115" ht="15.75" customHeight="1" x14ac:dyDescent="0.25">
      <c r="A93" s="34" t="s">
        <v>54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2"/>
    </row>
    <row r="94" spans="1:115" ht="15.75" x14ac:dyDescent="0.25">
      <c r="A94" s="104" t="s">
        <v>55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85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1"/>
      <c r="BT94" s="69">
        <f>BT92*0.12</f>
        <v>1575.9872508699125</v>
      </c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1"/>
      <c r="CL94" s="69">
        <f>BT94/('[1]хар-ка по 75-му'!E45+'[1]хар-ка по 75-му'!F48)/12</f>
        <v>1.3442402344506246</v>
      </c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1"/>
      <c r="DE94" s="54">
        <f>BT94/12/'[1]хар-ка по 75-му'!E46</f>
        <v>2.0552781049425048</v>
      </c>
      <c r="DF94" s="55"/>
      <c r="DG94" s="55"/>
      <c r="DH94" s="55"/>
      <c r="DI94" s="55"/>
      <c r="DJ94" s="55"/>
      <c r="DK94" s="2"/>
    </row>
    <row r="95" spans="1:115" ht="15.75" x14ac:dyDescent="0.25">
      <c r="A95" s="55" t="s">
        <v>56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2"/>
    </row>
    <row r="96" spans="1:115" ht="15.75" x14ac:dyDescent="0.25">
      <c r="A96" s="99" t="s">
        <v>57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1">
        <f>BT94+BT92</f>
        <v>14709.214341452516</v>
      </c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>
        <f>CL92+CL94</f>
        <v>12.546242188205833</v>
      </c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54">
        <f>BT96/12/'[1]хар-ка по 75-му'!E46</f>
        <v>19.182595646130043</v>
      </c>
      <c r="DF96" s="55"/>
      <c r="DG96" s="55"/>
      <c r="DH96" s="55"/>
      <c r="DI96" s="55"/>
      <c r="DJ96" s="55"/>
      <c r="DK96" s="33"/>
    </row>
    <row r="97" spans="1:115" ht="15.75" x14ac:dyDescent="0.25">
      <c r="A97" s="2" t="s">
        <v>58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1:115" ht="15.75" x14ac:dyDescent="0.25">
      <c r="A98" s="2"/>
      <c r="B98" s="2" t="s">
        <v>59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G98" s="102"/>
      <c r="DH98" s="103"/>
      <c r="DI98" s="103"/>
      <c r="DJ98" s="103"/>
      <c r="DK98" s="103"/>
    </row>
    <row r="99" spans="1:115" ht="15.75" x14ac:dyDescent="0.25">
      <c r="A99" s="2"/>
      <c r="B99" s="2" t="s">
        <v>60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15" ht="15.75" x14ac:dyDescent="0.25">
      <c r="A100" s="2"/>
      <c r="B100" s="2" t="s">
        <v>61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1:1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</row>
    <row r="102" spans="1:1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</row>
  </sheetData>
  <mergeCells count="259">
    <mergeCell ref="A96:AR96"/>
    <mergeCell ref="AS96:BS96"/>
    <mergeCell ref="BT96:CK96"/>
    <mergeCell ref="CL96:DD96"/>
    <mergeCell ref="DE96:DJ96"/>
    <mergeCell ref="DG98:DK98"/>
    <mergeCell ref="A94:AR94"/>
    <mergeCell ref="AS94:BS94"/>
    <mergeCell ref="BT94:CK94"/>
    <mergeCell ref="CL94:DD94"/>
    <mergeCell ref="DE94:DJ94"/>
    <mergeCell ref="A95:DJ95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5:DD5"/>
    <mergeCell ref="A6:DD6"/>
    <mergeCell ref="A7:DD7"/>
    <mergeCell ref="AF8:BY8"/>
    <mergeCell ref="A9:AR9"/>
    <mergeCell ref="AS9:BS9"/>
    <mergeCell ref="BT9:CK9"/>
    <mergeCell ref="CL9:DD9"/>
    <mergeCell ref="A4:DD4"/>
    <mergeCell ref="CK2:CY2"/>
  </mergeCell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2014-11-05T07:09:59Z</dcterms:modified>
</cp:coreProperties>
</file>