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 activeTab="1"/>
  </bookViews>
  <sheets>
    <sheet name="Приложение 1" sheetId="1" r:id="rId1"/>
    <sheet name="Приложение 2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BT88" i="2" l="1"/>
  <c r="CL86" i="2"/>
  <c r="BT86" i="2"/>
  <c r="CL85" i="2"/>
  <c r="BT85" i="2"/>
  <c r="BT83" i="2"/>
  <c r="CL83" i="2" s="1"/>
  <c r="B83" i="2"/>
  <c r="BT81" i="2"/>
  <c r="CL81" i="2" s="1"/>
  <c r="B81" i="2"/>
  <c r="BT79" i="2"/>
  <c r="CL79" i="2" s="1"/>
  <c r="B79" i="2"/>
  <c r="BT77" i="2"/>
  <c r="CL77" i="2" s="1"/>
  <c r="B77" i="2"/>
  <c r="BT75" i="2"/>
  <c r="CL75" i="2" s="1"/>
  <c r="B75" i="2"/>
  <c r="BT73" i="2"/>
  <c r="CL73" i="2" s="1"/>
  <c r="B73" i="2"/>
  <c r="BT71" i="2"/>
  <c r="CL71" i="2" s="1"/>
  <c r="B71" i="2"/>
  <c r="BT69" i="2"/>
  <c r="CL69" i="2" s="1"/>
  <c r="B69" i="2"/>
  <c r="BT67" i="2"/>
  <c r="CL67" i="2" s="1"/>
  <c r="B67" i="2"/>
  <c r="BT65" i="2"/>
  <c r="CL65" i="2" s="1"/>
  <c r="B65" i="2"/>
  <c r="BT63" i="2"/>
  <c r="CL63" i="2" s="1"/>
  <c r="B63" i="2"/>
  <c r="BT61" i="2"/>
  <c r="CL61" i="2" s="1"/>
  <c r="B61" i="2"/>
  <c r="BT59" i="2"/>
  <c r="CL59" i="2" s="1"/>
  <c r="BT57" i="2"/>
  <c r="CL57" i="2" s="1"/>
  <c r="B57" i="2"/>
  <c r="BT55" i="2"/>
  <c r="CL55" i="2" s="1"/>
  <c r="B55" i="2"/>
  <c r="BT53" i="2"/>
  <c r="CL53" i="2" s="1"/>
  <c r="B53" i="2"/>
  <c r="BT51" i="2"/>
  <c r="CL51" i="2" s="1"/>
  <c r="BT44" i="2"/>
  <c r="CL44" i="2" s="1"/>
  <c r="CL41" i="2"/>
  <c r="BT39" i="2"/>
  <c r="CL39" i="2" s="1"/>
  <c r="BT36" i="2"/>
  <c r="CL36" i="2" s="1"/>
  <c r="BT34" i="2"/>
  <c r="CL34" i="2" s="1"/>
  <c r="BT32" i="2"/>
  <c r="CL32" i="2" s="1"/>
  <c r="CL29" i="2"/>
  <c r="BT29" i="2" s="1"/>
  <c r="BT27" i="2"/>
  <c r="CL27" i="2" s="1"/>
  <c r="BT24" i="2"/>
  <c r="CL24" i="2" s="1"/>
  <c r="BT22" i="2"/>
  <c r="CL22" i="2" s="1"/>
  <c r="CL20" i="2"/>
  <c r="BT18" i="2"/>
  <c r="CL18" i="2" s="1"/>
  <c r="CL15" i="2"/>
  <c r="BT11" i="2"/>
  <c r="CL11" i="2" s="1"/>
  <c r="BT9" i="2"/>
  <c r="AF6" i="2"/>
  <c r="A44" i="1"/>
  <c r="E41" i="1"/>
  <c r="C42" i="1" s="1"/>
  <c r="E29" i="1"/>
  <c r="BT90" i="2" l="1"/>
  <c r="BT92" i="2" s="1"/>
  <c r="CL92" i="2" s="1"/>
  <c r="C47" i="1"/>
  <c r="C48" i="1" s="1"/>
  <c r="CL9" i="2"/>
  <c r="CL90" i="2" s="1"/>
  <c r="BT94" i="2" l="1"/>
  <c r="CL94" i="2"/>
</calcChain>
</file>

<file path=xl/sharedStrings.xml><?xml version="1.0" encoding="utf-8"?>
<sst xmlns="http://schemas.openxmlformats.org/spreadsheetml/2006/main" count="250" uniqueCount="181">
  <si>
    <t>Приложение №1</t>
  </si>
  <si>
    <t>"_____" ________________ 20__ г.</t>
  </si>
  <si>
    <t>АКТ</t>
  </si>
  <si>
    <t xml:space="preserve"> о состоянии общего имущества собственников помещений </t>
  </si>
  <si>
    <t>в многоквартирном доме, являющегося объектом конкурса</t>
  </si>
  <si>
    <t xml:space="preserve">1. Адрес многоквартирного дома  </t>
  </si>
  <si>
    <t>Окт. Революции 14</t>
  </si>
  <si>
    <t xml:space="preserve">2. Кадастровый номер многоквартирного дома (при его наличии)  </t>
  </si>
  <si>
    <t xml:space="preserve">3. Серия, тип постройки  </t>
  </si>
  <si>
    <t>н./уст.</t>
  </si>
  <si>
    <t xml:space="preserve">4. Год постройки  </t>
  </si>
  <si>
    <t>до 1917</t>
  </si>
  <si>
    <t>г.</t>
  </si>
  <si>
    <t xml:space="preserve">5. Степень износа по данным государственного технического учета  </t>
  </si>
  <si>
    <t xml:space="preserve">6. Степень фактического износа  </t>
  </si>
  <si>
    <t xml:space="preserve">7. Год последнего капитального ремонта  </t>
  </si>
  <si>
    <t>8. Реквизиты правового акта о признании многоквартирного дома аварийным и подлежащим</t>
  </si>
  <si>
    <t xml:space="preserve">сносу </t>
  </si>
  <si>
    <t>нет</t>
  </si>
  <si>
    <t xml:space="preserve">9. Количество этажей  </t>
  </si>
  <si>
    <t xml:space="preserve">10. Наличие подвала  </t>
  </si>
  <si>
    <t>S =</t>
  </si>
  <si>
    <t>кв. м.</t>
  </si>
  <si>
    <t xml:space="preserve">11. Наличие цокольного этажа  </t>
  </si>
  <si>
    <t xml:space="preserve">12. Наличие мансарды  </t>
  </si>
  <si>
    <t xml:space="preserve">13. Наличие мезонина  </t>
  </si>
  <si>
    <t xml:space="preserve">14. Количество квартир  </t>
  </si>
  <si>
    <t>15. Количество нежилых помещений, не входящих в состав общего имущества</t>
  </si>
  <si>
    <t xml:space="preserve">16. Реквизиты правового акта о признании всех жилых помещений в многоквартирном доме </t>
  </si>
  <si>
    <t>непригодными для проживания</t>
  </si>
  <si>
    <t xml:space="preserve">17. Перечень жилых помещений, признанных непригодными для проживания (с указанием </t>
  </si>
  <si>
    <t>реквизитов правовых актов о признании жилых помещений непригодными для проживания)</t>
  </si>
  <si>
    <t xml:space="preserve">18. Строительный объем  </t>
  </si>
  <si>
    <t>куб. м.</t>
  </si>
  <si>
    <t>19. Площадь:</t>
  </si>
  <si>
    <t xml:space="preserve">а) многоквартирного дома с лоджиями, балконами, шкафами, коридорами и лестничными   </t>
  </si>
  <si>
    <t>клетками</t>
  </si>
  <si>
    <t xml:space="preserve">б) жилых помещений (общая площадь квартир)  </t>
  </si>
  <si>
    <t xml:space="preserve">в) жилых помещений (жилая площадь квартир)  </t>
  </si>
  <si>
    <t xml:space="preserve">г) нежилых помещений (общая площадь нежилых помещений, входящих в состав общего </t>
  </si>
  <si>
    <t>имущества в многоквартирном доме, сдаваемых в аренду)</t>
  </si>
  <si>
    <t>д) помещений общего пользования для социальных нужд нанимателей</t>
  </si>
  <si>
    <t xml:space="preserve">20. Количество лестниц  </t>
  </si>
  <si>
    <t>шт.</t>
  </si>
  <si>
    <t>21. Уборочная площадь лестниц (включая межквартирные лестничные площадки)</t>
  </si>
  <si>
    <t xml:space="preserve">22. Уборочная площадь общих коридоров  </t>
  </si>
  <si>
    <t>23. Уборочная площадь крыши</t>
  </si>
  <si>
    <t>24. Площадь кровли</t>
  </si>
  <si>
    <t>25. Площадь земельного участка, входящего в состав общего имущества многоквартирного дома:</t>
  </si>
  <si>
    <t>кв.м.</t>
  </si>
  <si>
    <t>а) с усовершенствованным покрытием</t>
  </si>
  <si>
    <t>б) с не усовершенствованным покрытием</t>
  </si>
  <si>
    <t>в) без покрытия</t>
  </si>
  <si>
    <t>г) газон</t>
  </si>
  <si>
    <t xml:space="preserve">26. Кадастровый номер земельного участка (при его наличии)  </t>
  </si>
  <si>
    <t>27. Количество проживающих</t>
  </si>
  <si>
    <t>чел.</t>
  </si>
  <si>
    <t>II. Техническое состояние многоквартирного дома, включая пристройки</t>
  </si>
  <si>
    <t>Наимено­вание конструк­тивных элементов</t>
  </si>
  <si>
    <t>Описание элементов (материал, конструкция или система, отделка и прочее)</t>
  </si>
  <si>
    <t>Техническое состояние элементов общего имущества многоквартирного дома</t>
  </si>
  <si>
    <t>1. Фундамент</t>
  </si>
  <si>
    <t>бутовый</t>
  </si>
  <si>
    <t xml:space="preserve"> осадка трещины, выбоины</t>
  </si>
  <si>
    <t>2. Наружные и внутренние капитальные стены</t>
  </si>
  <si>
    <t>бревенчатые</t>
  </si>
  <si>
    <t xml:space="preserve"> осадка, гниль нижних венцов, грибок</t>
  </si>
  <si>
    <t>3. Перегородки</t>
  </si>
  <si>
    <t>деревянные</t>
  </si>
  <si>
    <t>осадка</t>
  </si>
  <si>
    <t>4. Перекрытия</t>
  </si>
  <si>
    <t>чердачные</t>
  </si>
  <si>
    <t>деревянные отепленн.</t>
  </si>
  <si>
    <t xml:space="preserve"> прогиб балок, гниль</t>
  </si>
  <si>
    <t>междуэтажные</t>
  </si>
  <si>
    <t>подвальные</t>
  </si>
  <si>
    <t>(другое)</t>
  </si>
  <si>
    <t>5. Крыша</t>
  </si>
  <si>
    <t xml:space="preserve">шифер </t>
  </si>
  <si>
    <t>трещины, гниль обрешетки, прогиб стропил</t>
  </si>
  <si>
    <t>6. Полы</t>
  </si>
  <si>
    <t>дощатые по лагам</t>
  </si>
  <si>
    <t xml:space="preserve">гниль, деформация, </t>
  </si>
  <si>
    <t>7. Проемы</t>
  </si>
  <si>
    <t>окна</t>
  </si>
  <si>
    <t>деревянные двухстворчатые</t>
  </si>
  <si>
    <t>гниль рам, колод,  деформация</t>
  </si>
  <si>
    <t>двери</t>
  </si>
  <si>
    <t>филенчатые</t>
  </si>
  <si>
    <t>трещины, щели</t>
  </si>
  <si>
    <t>8. Отделка</t>
  </si>
  <si>
    <t>наружная</t>
  </si>
  <si>
    <t>внутренняя</t>
  </si>
  <si>
    <t>штукатурка, побелка, покраска</t>
  </si>
  <si>
    <t>трещины</t>
  </si>
  <si>
    <t>9. Механическое, электрическое, санитарно-техническое и иное оборудование</t>
  </si>
  <si>
    <t>ванны напольные</t>
  </si>
  <si>
    <t>электроплиты</t>
  </si>
  <si>
    <t>телефонные сети и оборудование</t>
  </si>
  <si>
    <t>сети проводного радиовещания</t>
  </si>
  <si>
    <t>есть</t>
  </si>
  <si>
    <t>сигнализация</t>
  </si>
  <si>
    <t>мусоропровод</t>
  </si>
  <si>
    <t>лифт</t>
  </si>
  <si>
    <t>вентиляция</t>
  </si>
  <si>
    <t>10. Внутридомовые инженерные коммуникации и оборудование для предоставления коммунальных услуг</t>
  </si>
  <si>
    <t>электроснабжение</t>
  </si>
  <si>
    <t>холодное водоснабжение</t>
  </si>
  <si>
    <t>горячее водоснабжение</t>
  </si>
  <si>
    <t>водоотведение</t>
  </si>
  <si>
    <t>газоснабжение</t>
  </si>
  <si>
    <t>отопление (от внешних котельных)</t>
  </si>
  <si>
    <t>отопление (от домовой котельной) печи</t>
  </si>
  <si>
    <t>калориферы</t>
  </si>
  <si>
    <t>АГВ</t>
  </si>
  <si>
    <t>11. Крыльца</t>
  </si>
  <si>
    <t>гниль, трещины</t>
  </si>
  <si>
    <t>Заместитель председателя комитета - начальник управления</t>
  </si>
  <si>
    <t xml:space="preserve">жилищно-коммунального хозяйства </t>
  </si>
  <si>
    <t>комитета по управлению Правобережным округом</t>
  </si>
  <si>
    <t>В.А. Худобин</t>
  </si>
  <si>
    <t>М.П.</t>
  </si>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</sst>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/>
    <xf numFmtId="0" fontId="2" fillId="0" borderId="2" xfId="0" applyFont="1" applyFill="1" applyBorder="1" applyAlignment="1"/>
    <xf numFmtId="9" fontId="2" fillId="0" borderId="2" xfId="0" applyNumberFormat="1" applyFont="1" applyBorder="1" applyAlignment="1"/>
    <xf numFmtId="9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64" fontId="2" fillId="0" borderId="1" xfId="0" applyNumberFormat="1" applyFont="1" applyFill="1" applyBorder="1" applyAlignment="1"/>
    <xf numFmtId="164" fontId="2" fillId="0" borderId="1" xfId="0" applyNumberFormat="1" applyFont="1" applyBorder="1" applyAlignment="1"/>
    <xf numFmtId="164" fontId="2" fillId="0" borderId="2" xfId="0" applyNumberFormat="1" applyFont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0" fillId="0" borderId="7" xfId="0" applyFill="1" applyBorder="1"/>
    <xf numFmtId="0" fontId="0" fillId="0" borderId="8" xfId="0" applyBorder="1"/>
    <xf numFmtId="0" fontId="0" fillId="0" borderId="10" xfId="0" applyBorder="1"/>
    <xf numFmtId="49" fontId="5" fillId="0" borderId="0" xfId="0" applyNumberFormat="1" applyFont="1" applyFill="1" applyBorder="1" applyAlignment="1" applyProtection="1">
      <alignment vertical="top" wrapText="1"/>
    </xf>
    <xf numFmtId="0" fontId="4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164" fontId="7" fillId="0" borderId="0" xfId="0" applyNumberFormat="1" applyFont="1" applyFill="1" applyAlignment="1"/>
    <xf numFmtId="0" fontId="3" fillId="0" borderId="1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44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/>
    <xf numFmtId="0" fontId="2" fillId="0" borderId="1" xfId="0" applyFont="1" applyFill="1" applyBorder="1"/>
    <xf numFmtId="0" fontId="2" fillId="0" borderId="12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44" fontId="2" fillId="0" borderId="11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2" fontId="2" fillId="0" borderId="0" xfId="0" applyNumberFormat="1" applyFont="1" applyFill="1" applyAlignment="1"/>
    <xf numFmtId="0" fontId="2" fillId="0" borderId="9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/>
    <xf numFmtId="44" fontId="2" fillId="0" borderId="9" xfId="1" applyNumberFormat="1" applyFont="1" applyFill="1" applyBorder="1" applyAlignment="1">
      <alignment horizontal="center"/>
    </xf>
    <xf numFmtId="44" fontId="2" fillId="0" borderId="0" xfId="1" applyNumberFormat="1" applyFont="1" applyFill="1" applyBorder="1" applyAlignment="1">
      <alignment horizontal="center"/>
    </xf>
    <xf numFmtId="44" fontId="2" fillId="0" borderId="10" xfId="1" applyNumberFormat="1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12" xfId="0" applyFont="1" applyFill="1" applyBorder="1" applyAlignment="1">
      <alignment horizontal="left" vertical="top" wrapText="1"/>
    </xf>
    <xf numFmtId="0" fontId="8" fillId="0" borderId="7" xfId="0" applyFont="1" applyFill="1" applyBorder="1" applyAlignment="1"/>
    <xf numFmtId="0" fontId="8" fillId="0" borderId="8" xfId="0" applyFont="1" applyFill="1" applyBorder="1" applyAlignment="1"/>
    <xf numFmtId="0" fontId="8" fillId="0" borderId="10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vertical="top" wrapText="1"/>
    </xf>
    <xf numFmtId="2" fontId="2" fillId="0" borderId="0" xfId="0" applyNumberFormat="1" applyFont="1" applyFill="1"/>
    <xf numFmtId="0" fontId="2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 wrapText="1"/>
    </xf>
    <xf numFmtId="44" fontId="2" fillId="0" borderId="4" xfId="1" applyNumberFormat="1" applyFont="1" applyFill="1" applyBorder="1" applyAlignment="1">
      <alignment horizontal="center"/>
    </xf>
    <xf numFmtId="44" fontId="2" fillId="0" borderId="2" xfId="1" applyNumberFormat="1" applyFont="1" applyFill="1" applyBorder="1" applyAlignment="1">
      <alignment horizontal="center"/>
    </xf>
    <xf numFmtId="44" fontId="2" fillId="0" borderId="13" xfId="1" applyNumberFormat="1" applyFont="1" applyFill="1" applyBorder="1" applyAlignment="1">
      <alignment horizontal="center"/>
    </xf>
    <xf numFmtId="44" fontId="2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4" fontId="2" fillId="0" borderId="3" xfId="1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\tranzit\Users\&#1040;&#1085;&#1078;&#1077;&#1083;&#1080;&#1082;&#1072;\Desktop\&#1052;&#1086;&#1103;%20&#1087;&#1072;&#1087;&#1082;&#1072;\&#1088;&#1072;&#1089;&#1095;&#1077;&#1090;&#1099;%20&#1085;&#1072;%20108%20&#1076;&#1086;&#1084;&#1086;&#1074;\&#1057;&#1084;&#1077;&#1096;&#1072;&#1085;&#1082;&#1072;\&#1054;&#1073;&#1097;&#1072;&#1103;%20&#1087;&#1072;&#1087;&#1082;&#1072;%20&#1076;&#1083;&#1103;%20&#1088;&#1072;&#1089;&#1095;&#1080;&#1090;&#1072;&#1085;&#1085;&#1099;&#1093;\&#1054;&#1082;&#1090;.%20&#1056;&#1077;&#1074;&#1086;&#1083;&#1102;&#1094;&#1080;&#1080;%2014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перечень доп.работ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Окт. Революции 14</v>
          </cell>
        </row>
        <row r="29">
          <cell r="D29">
            <v>1</v>
          </cell>
        </row>
        <row r="45">
          <cell r="E45">
            <v>78.400000000000006</v>
          </cell>
        </row>
        <row r="48">
          <cell r="F48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2.8451498724489794</v>
          </cell>
        </row>
      </sheetData>
      <sheetData sheetId="4">
        <row r="20">
          <cell r="M20">
            <v>0</v>
          </cell>
        </row>
        <row r="43">
          <cell r="M43">
            <v>635.89706593952883</v>
          </cell>
        </row>
        <row r="68">
          <cell r="M68">
            <v>513.60916864346552</v>
          </cell>
        </row>
        <row r="81">
          <cell r="M81">
            <v>1369.6244497159078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157.72923042953602</v>
          </cell>
        </row>
        <row r="182">
          <cell r="M182">
            <v>0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43.813675119315548</v>
          </cell>
        </row>
        <row r="197">
          <cell r="M197">
            <v>0</v>
          </cell>
        </row>
        <row r="208">
          <cell r="M208">
            <v>120.17465175583693</v>
          </cell>
        </row>
        <row r="215">
          <cell r="M215">
            <v>0</v>
          </cell>
        </row>
        <row r="225">
          <cell r="M225">
            <v>664.7160425244731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0</v>
          </cell>
        </row>
        <row r="246">
          <cell r="M246">
            <v>0</v>
          </cell>
        </row>
        <row r="248">
          <cell r="A248" t="str">
            <v>20. Частичный ремонт кровли</v>
          </cell>
        </row>
        <row r="258">
          <cell r="M258">
            <v>134.94611936749192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45.065494408438866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85.374075518209168</v>
          </cell>
        </row>
      </sheetData>
      <sheetData sheetId="5">
        <row r="21">
          <cell r="F21">
            <v>0</v>
          </cell>
        </row>
        <row r="46">
          <cell r="F46">
            <v>8.8205245548532663</v>
          </cell>
        </row>
        <row r="48">
          <cell r="F48">
            <v>7.1242698327660996</v>
          </cell>
        </row>
        <row r="49">
          <cell r="F49">
            <v>18.998052887376268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1.1460407045797687</v>
          </cell>
        </row>
        <row r="221">
          <cell r="F221">
            <v>0</v>
          </cell>
        </row>
        <row r="222">
          <cell r="F222">
            <v>15.867844348263716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0.32744020130850537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0.98663860694514349</v>
          </cell>
        </row>
      </sheetData>
      <sheetData sheetId="6">
        <row r="88">
          <cell r="F88">
            <v>20411.936938313749</v>
          </cell>
        </row>
      </sheetData>
      <sheetData sheetId="7">
        <row r="19">
          <cell r="G19">
            <v>0</v>
          </cell>
        </row>
        <row r="49">
          <cell r="G49">
            <v>28.923968244313155</v>
          </cell>
        </row>
        <row r="60">
          <cell r="G60">
            <v>14.826061667811915</v>
          </cell>
        </row>
        <row r="70">
          <cell r="G70">
            <v>14.826061667811915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24.841080000000002</v>
          </cell>
        </row>
        <row r="149">
          <cell r="H149">
            <v>0</v>
          </cell>
        </row>
        <row r="155">
          <cell r="H155">
            <v>44.07236842105263</v>
          </cell>
        </row>
        <row r="164">
          <cell r="H164">
            <v>122.12202200000002</v>
          </cell>
        </row>
        <row r="186">
          <cell r="H186">
            <v>0</v>
          </cell>
        </row>
        <row r="199">
          <cell r="H199">
            <v>332.0784572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89.88295620000001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238.55240000000001</v>
          </cell>
        </row>
      </sheetData>
      <sheetData sheetId="8"/>
      <sheetData sheetId="9">
        <row r="6">
          <cell r="B6">
            <v>0.61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H105"/>
  <sheetViews>
    <sheetView workbookViewId="0">
      <selection activeCell="C2" sqref="C2:E13"/>
    </sheetView>
  </sheetViews>
  <sheetFormatPr defaultRowHeight="15.75" x14ac:dyDescent="0.25"/>
  <cols>
    <col min="1" max="1" width="24.85546875" style="1" customWidth="1"/>
    <col min="2" max="2" width="9.42578125" style="2" customWidth="1"/>
    <col min="3" max="3" width="8.85546875" style="2" customWidth="1"/>
    <col min="4" max="4" width="9.140625" style="3" customWidth="1"/>
    <col min="5" max="5" width="17.28515625" style="3" customWidth="1"/>
    <col min="6" max="6" width="14.140625" style="3" customWidth="1"/>
    <col min="7" max="16384" width="9.140625" style="3"/>
  </cols>
  <sheetData>
    <row r="1" spans="1:11" x14ac:dyDescent="0.25">
      <c r="F1" s="4" t="s">
        <v>0</v>
      </c>
      <c r="G1" s="4"/>
    </row>
    <row r="2" spans="1:11" x14ac:dyDescent="0.25">
      <c r="H2" s="7"/>
    </row>
    <row r="3" spans="1:11" x14ac:dyDescent="0.25">
      <c r="A3" s="9" t="s">
        <v>2</v>
      </c>
      <c r="B3" s="9"/>
      <c r="C3" s="9"/>
      <c r="D3" s="9"/>
      <c r="E3" s="9"/>
      <c r="F3" s="9"/>
      <c r="G3" s="9"/>
      <c r="H3" s="7"/>
    </row>
    <row r="4" spans="1:11" ht="15.75" customHeight="1" x14ac:dyDescent="0.25">
      <c r="A4" s="10" t="s">
        <v>3</v>
      </c>
      <c r="B4" s="10"/>
      <c r="C4" s="10"/>
      <c r="D4" s="10"/>
      <c r="E4" s="10"/>
      <c r="F4" s="10"/>
      <c r="G4" s="10"/>
      <c r="H4" s="7"/>
    </row>
    <row r="5" spans="1:11" x14ac:dyDescent="0.25">
      <c r="A5" s="11" t="s">
        <v>4</v>
      </c>
      <c r="B5" s="11"/>
      <c r="C5" s="11"/>
      <c r="D5" s="11"/>
      <c r="E5" s="11"/>
      <c r="F5" s="11"/>
      <c r="G5" s="11"/>
      <c r="H5" s="7"/>
    </row>
    <row r="6" spans="1:11" x14ac:dyDescent="0.25">
      <c r="H6" s="7"/>
    </row>
    <row r="7" spans="1:11" x14ac:dyDescent="0.25">
      <c r="A7" s="1" t="s">
        <v>5</v>
      </c>
      <c r="B7" s="1"/>
      <c r="C7" s="12"/>
      <c r="D7" s="13" t="s">
        <v>6</v>
      </c>
      <c r="E7" s="13"/>
      <c r="F7" s="13"/>
      <c r="G7" s="13"/>
      <c r="K7" s="14"/>
    </row>
    <row r="8" spans="1:11" ht="18.75" customHeight="1" x14ac:dyDescent="0.25">
      <c r="A8" s="1" t="s">
        <v>7</v>
      </c>
      <c r="B8" s="1"/>
      <c r="C8" s="1"/>
      <c r="D8" s="5"/>
      <c r="E8" s="5"/>
      <c r="F8" s="15"/>
      <c r="G8" s="15"/>
      <c r="K8" s="14"/>
    </row>
    <row r="9" spans="1:11" ht="18.75" customHeight="1" x14ac:dyDescent="0.25">
      <c r="A9" s="12"/>
      <c r="B9" s="12"/>
      <c r="C9" s="12"/>
      <c r="D9" s="13"/>
      <c r="E9" s="13"/>
      <c r="F9" s="13"/>
      <c r="G9" s="13"/>
      <c r="K9" s="14"/>
    </row>
    <row r="10" spans="1:11" ht="18.75" customHeight="1" x14ac:dyDescent="0.25">
      <c r="A10" s="1" t="s">
        <v>8</v>
      </c>
      <c r="B10" s="12"/>
      <c r="C10" s="12"/>
      <c r="D10" s="13" t="s">
        <v>9</v>
      </c>
      <c r="E10" s="13"/>
      <c r="F10" s="13"/>
      <c r="G10" s="13"/>
      <c r="K10" s="14"/>
    </row>
    <row r="11" spans="1:11" ht="20.25" customHeight="1" x14ac:dyDescent="0.25">
      <c r="A11" s="1" t="s">
        <v>10</v>
      </c>
      <c r="B11" s="16"/>
      <c r="C11" s="16"/>
      <c r="D11" s="13" t="s">
        <v>11</v>
      </c>
      <c r="E11" s="15" t="s">
        <v>12</v>
      </c>
      <c r="F11" s="15"/>
      <c r="G11" s="13"/>
      <c r="K11" s="14"/>
    </row>
    <row r="12" spans="1:11" ht="18.75" customHeight="1" x14ac:dyDescent="0.25">
      <c r="A12" s="1" t="s">
        <v>13</v>
      </c>
      <c r="B12" s="1"/>
      <c r="C12" s="1"/>
      <c r="D12" s="5"/>
      <c r="E12" s="5"/>
      <c r="F12" s="17"/>
      <c r="G12" s="13"/>
      <c r="K12" s="14"/>
    </row>
    <row r="13" spans="1:11" ht="19.5" customHeight="1" x14ac:dyDescent="0.25">
      <c r="A13" s="1" t="s">
        <v>14</v>
      </c>
      <c r="B13" s="1"/>
      <c r="C13" s="12"/>
      <c r="D13" s="13" t="s">
        <v>9</v>
      </c>
      <c r="E13" s="13"/>
      <c r="F13" s="13"/>
      <c r="G13" s="13"/>
      <c r="K13" s="18"/>
    </row>
    <row r="14" spans="1:11" ht="21" customHeight="1" x14ac:dyDescent="0.25">
      <c r="A14" s="1" t="s">
        <v>15</v>
      </c>
      <c r="B14" s="1"/>
      <c r="C14" s="1"/>
      <c r="D14" s="15" t="s">
        <v>9</v>
      </c>
      <c r="E14" s="15"/>
      <c r="F14" s="15"/>
      <c r="G14" s="13"/>
      <c r="K14" s="14"/>
    </row>
    <row r="15" spans="1:11" ht="21" customHeight="1" x14ac:dyDescent="0.25">
      <c r="A15" s="1" t="s">
        <v>16</v>
      </c>
      <c r="B15" s="1"/>
      <c r="C15" s="1"/>
      <c r="D15" s="5"/>
      <c r="E15" s="5"/>
      <c r="F15" s="5"/>
      <c r="G15" s="5"/>
      <c r="K15" s="14"/>
    </row>
    <row r="16" spans="1:11" ht="19.5" customHeight="1" x14ac:dyDescent="0.25">
      <c r="A16" s="19" t="s">
        <v>17</v>
      </c>
      <c r="B16" s="20"/>
      <c r="C16" s="20"/>
      <c r="D16" s="21" t="s">
        <v>18</v>
      </c>
      <c r="E16" s="22"/>
      <c r="F16" s="22"/>
      <c r="G16" s="13"/>
      <c r="K16" s="14"/>
    </row>
    <row r="17" spans="1:11" ht="19.5" customHeight="1" x14ac:dyDescent="0.25">
      <c r="A17" s="1" t="s">
        <v>19</v>
      </c>
      <c r="B17" s="16"/>
      <c r="C17" s="16"/>
      <c r="D17" s="23">
        <v>1</v>
      </c>
      <c r="E17" s="15"/>
      <c r="F17" s="15"/>
      <c r="G17" s="13"/>
      <c r="K17" s="14"/>
    </row>
    <row r="18" spans="1:11" ht="18.75" customHeight="1" x14ac:dyDescent="0.25">
      <c r="A18" s="1" t="s">
        <v>20</v>
      </c>
      <c r="B18" s="16"/>
      <c r="C18" s="24" t="s">
        <v>18</v>
      </c>
      <c r="D18" s="8" t="s">
        <v>21</v>
      </c>
      <c r="E18" s="23">
        <v>0</v>
      </c>
      <c r="F18" s="15" t="s">
        <v>22</v>
      </c>
      <c r="G18" s="13"/>
      <c r="K18" s="14"/>
    </row>
    <row r="19" spans="1:11" ht="21.75" customHeight="1" x14ac:dyDescent="0.25">
      <c r="A19" s="1" t="s">
        <v>23</v>
      </c>
      <c r="B19" s="1"/>
      <c r="C19" s="16"/>
      <c r="D19" s="15" t="s">
        <v>18</v>
      </c>
      <c r="E19" s="15"/>
      <c r="F19" s="15"/>
      <c r="G19" s="13"/>
      <c r="K19" s="14"/>
    </row>
    <row r="20" spans="1:11" ht="17.25" customHeight="1" x14ac:dyDescent="0.25">
      <c r="A20" s="1" t="s">
        <v>24</v>
      </c>
      <c r="B20" s="12"/>
      <c r="C20" s="12"/>
      <c r="D20" s="13" t="s">
        <v>18</v>
      </c>
      <c r="E20" s="13"/>
      <c r="F20" s="13"/>
      <c r="G20" s="13"/>
      <c r="K20" s="14"/>
    </row>
    <row r="21" spans="1:11" ht="18" customHeight="1" x14ac:dyDescent="0.25">
      <c r="A21" s="1" t="s">
        <v>25</v>
      </c>
      <c r="B21" s="16"/>
      <c r="C21" s="16"/>
      <c r="D21" s="15" t="s">
        <v>18</v>
      </c>
      <c r="E21" s="15"/>
      <c r="F21" s="15"/>
      <c r="G21" s="13"/>
      <c r="K21" s="14"/>
    </row>
    <row r="22" spans="1:11" ht="20.25" customHeight="1" x14ac:dyDescent="0.25">
      <c r="A22" s="1" t="s">
        <v>26</v>
      </c>
      <c r="B22" s="16"/>
      <c r="C22" s="16"/>
      <c r="D22" s="23">
        <v>2</v>
      </c>
      <c r="E22" s="15"/>
      <c r="F22" s="15"/>
      <c r="G22" s="13"/>
      <c r="K22" s="14"/>
    </row>
    <row r="23" spans="1:11" ht="21" customHeight="1" x14ac:dyDescent="0.25">
      <c r="A23" s="1" t="s">
        <v>27</v>
      </c>
      <c r="B23" s="1"/>
      <c r="C23" s="1"/>
      <c r="D23" s="5"/>
      <c r="E23" s="5"/>
      <c r="F23" s="5"/>
      <c r="G23" s="15" t="s">
        <v>18</v>
      </c>
      <c r="K23" s="14"/>
    </row>
    <row r="24" spans="1:11" ht="20.25" customHeight="1" x14ac:dyDescent="0.25">
      <c r="A24" s="1" t="s">
        <v>28</v>
      </c>
      <c r="B24" s="1"/>
      <c r="C24" s="1"/>
      <c r="D24" s="5"/>
      <c r="E24" s="5"/>
      <c r="F24" s="5"/>
      <c r="G24" s="5"/>
      <c r="K24" s="14"/>
    </row>
    <row r="25" spans="1:11" ht="18" customHeight="1" x14ac:dyDescent="0.25">
      <c r="A25" s="1" t="s">
        <v>29</v>
      </c>
      <c r="B25" s="1"/>
      <c r="C25" s="12"/>
      <c r="D25" s="13" t="s">
        <v>18</v>
      </c>
      <c r="E25" s="13"/>
      <c r="F25" s="13"/>
      <c r="G25" s="13"/>
      <c r="K25" s="14"/>
    </row>
    <row r="26" spans="1:11" ht="18" customHeight="1" x14ac:dyDescent="0.25">
      <c r="A26" s="1" t="s">
        <v>30</v>
      </c>
      <c r="B26" s="1"/>
      <c r="C26" s="1"/>
      <c r="D26" s="5"/>
      <c r="E26" s="5"/>
      <c r="F26" s="5"/>
      <c r="G26" s="5"/>
      <c r="K26" s="14"/>
    </row>
    <row r="27" spans="1:11" ht="18" customHeight="1" x14ac:dyDescent="0.25">
      <c r="A27" s="1" t="s">
        <v>31</v>
      </c>
      <c r="B27" s="1"/>
      <c r="C27" s="1"/>
      <c r="D27" s="5"/>
      <c r="E27" s="5"/>
      <c r="F27" s="5"/>
      <c r="G27" s="5"/>
      <c r="K27" s="14"/>
    </row>
    <row r="28" spans="1:11" ht="18" customHeight="1" x14ac:dyDescent="0.25">
      <c r="A28" s="12"/>
      <c r="B28" s="12"/>
      <c r="C28" s="12"/>
      <c r="D28" s="13" t="s">
        <v>18</v>
      </c>
      <c r="E28" s="13"/>
      <c r="F28" s="6"/>
      <c r="G28" s="6"/>
      <c r="K28" s="14"/>
    </row>
    <row r="29" spans="1:11" ht="19.5" customHeight="1" x14ac:dyDescent="0.25">
      <c r="A29" s="1" t="s">
        <v>32</v>
      </c>
      <c r="B29" s="16"/>
      <c r="C29" s="16"/>
      <c r="D29" s="25"/>
      <c r="E29" s="26">
        <f>C32*3.24</f>
        <v>393.012</v>
      </c>
      <c r="F29" s="6" t="s">
        <v>33</v>
      </c>
      <c r="G29" s="6"/>
      <c r="K29" s="14"/>
    </row>
    <row r="30" spans="1:11" ht="20.25" customHeight="1" x14ac:dyDescent="0.25">
      <c r="A30" s="1" t="s">
        <v>34</v>
      </c>
      <c r="B30" s="1"/>
      <c r="C30" s="1"/>
      <c r="D30" s="5"/>
      <c r="E30" s="5"/>
      <c r="F30" s="5"/>
      <c r="G30" s="5"/>
      <c r="K30" s="14"/>
    </row>
    <row r="31" spans="1:11" ht="21" customHeight="1" x14ac:dyDescent="0.25">
      <c r="A31" s="1" t="s">
        <v>35</v>
      </c>
      <c r="B31" s="1"/>
      <c r="C31" s="1"/>
      <c r="D31" s="5"/>
      <c r="E31" s="5"/>
      <c r="F31" s="5"/>
      <c r="G31" s="5"/>
      <c r="K31" s="14"/>
    </row>
    <row r="32" spans="1:11" ht="18.75" customHeight="1" x14ac:dyDescent="0.25">
      <c r="A32" s="1" t="s">
        <v>36</v>
      </c>
      <c r="B32" s="12"/>
      <c r="C32" s="26">
        <v>121.3</v>
      </c>
      <c r="D32" s="6" t="s">
        <v>22</v>
      </c>
      <c r="E32" s="6"/>
      <c r="F32" s="5"/>
      <c r="G32" s="5"/>
      <c r="K32" s="14"/>
    </row>
    <row r="33" spans="1:11" ht="20.25" customHeight="1" x14ac:dyDescent="0.25">
      <c r="A33" s="1" t="s">
        <v>37</v>
      </c>
      <c r="B33" s="1"/>
      <c r="C33" s="1"/>
      <c r="D33" s="5"/>
      <c r="E33" s="27">
        <v>78.400000000000006</v>
      </c>
      <c r="F33" s="6" t="s">
        <v>22</v>
      </c>
      <c r="G33" s="5"/>
      <c r="K33" s="14"/>
    </row>
    <row r="34" spans="1:11" ht="20.25" customHeight="1" x14ac:dyDescent="0.25">
      <c r="A34" s="1" t="s">
        <v>38</v>
      </c>
      <c r="B34" s="1"/>
      <c r="C34" s="1"/>
      <c r="D34" s="5"/>
      <c r="E34" s="27">
        <v>62.72</v>
      </c>
      <c r="F34" s="6" t="s">
        <v>22</v>
      </c>
      <c r="G34" s="5"/>
      <c r="K34" s="14"/>
    </row>
    <row r="35" spans="1:11" ht="19.5" customHeight="1" x14ac:dyDescent="0.25">
      <c r="A35" s="1" t="s">
        <v>39</v>
      </c>
      <c r="B35" s="1"/>
      <c r="C35" s="1"/>
      <c r="D35" s="5"/>
      <c r="E35" s="5"/>
      <c r="F35" s="5"/>
      <c r="G35" s="5"/>
      <c r="K35" s="14"/>
    </row>
    <row r="36" spans="1:11" ht="18.75" customHeight="1" x14ac:dyDescent="0.25">
      <c r="A36" s="1" t="s">
        <v>40</v>
      </c>
      <c r="B36" s="1"/>
      <c r="C36" s="1"/>
      <c r="D36" s="6"/>
      <c r="F36" s="27">
        <v>0</v>
      </c>
      <c r="G36" s="6" t="s">
        <v>22</v>
      </c>
      <c r="K36" s="14"/>
    </row>
    <row r="37" spans="1:11" ht="18" customHeight="1" x14ac:dyDescent="0.25">
      <c r="A37" s="1" t="s">
        <v>41</v>
      </c>
      <c r="B37" s="1"/>
      <c r="C37" s="1"/>
      <c r="D37" s="5"/>
      <c r="E37" s="5"/>
      <c r="F37" s="27">
        <v>0</v>
      </c>
      <c r="G37" s="5" t="s">
        <v>22</v>
      </c>
      <c r="K37" s="14"/>
    </row>
    <row r="38" spans="1:11" x14ac:dyDescent="0.25">
      <c r="A38" s="1" t="s">
        <v>42</v>
      </c>
      <c r="B38" s="12"/>
      <c r="C38" s="12"/>
      <c r="D38" s="5" t="s">
        <v>43</v>
      </c>
      <c r="E38" s="5"/>
      <c r="F38" s="5"/>
      <c r="G38" s="5"/>
      <c r="K38" s="14"/>
    </row>
    <row r="39" spans="1:11" ht="17.25" customHeight="1" x14ac:dyDescent="0.25">
      <c r="A39" s="1" t="s">
        <v>44</v>
      </c>
      <c r="B39" s="1"/>
      <c r="C39" s="1"/>
      <c r="D39" s="5"/>
      <c r="E39" s="5"/>
      <c r="F39" s="5"/>
      <c r="G39" s="13"/>
      <c r="K39" s="14"/>
    </row>
    <row r="40" spans="1:11" ht="19.5" customHeight="1" x14ac:dyDescent="0.25">
      <c r="A40" s="1" t="s">
        <v>45</v>
      </c>
      <c r="B40" s="1"/>
      <c r="C40" s="1"/>
      <c r="D40" s="13"/>
      <c r="E40" s="27">
        <v>0</v>
      </c>
      <c r="F40" s="5" t="s">
        <v>22</v>
      </c>
      <c r="G40" s="5"/>
      <c r="K40" s="14"/>
    </row>
    <row r="41" spans="1:11" ht="21" customHeight="1" x14ac:dyDescent="0.25">
      <c r="A41" s="1" t="s">
        <v>46</v>
      </c>
      <c r="B41" s="1"/>
      <c r="C41" s="12"/>
      <c r="D41" s="13"/>
      <c r="E41" s="26">
        <f>C32*1.15</f>
        <v>139.49499999999998</v>
      </c>
      <c r="F41" s="5" t="s">
        <v>22</v>
      </c>
      <c r="G41" s="5"/>
      <c r="K41" s="14"/>
    </row>
    <row r="42" spans="1:11" ht="21" customHeight="1" x14ac:dyDescent="0.25">
      <c r="A42" s="1" t="s">
        <v>47</v>
      </c>
      <c r="B42" s="26"/>
      <c r="C42" s="26">
        <f>E41</f>
        <v>139.49499999999998</v>
      </c>
      <c r="D42" s="5" t="s">
        <v>22</v>
      </c>
      <c r="E42" s="6"/>
      <c r="F42" s="5"/>
      <c r="G42" s="5"/>
      <c r="K42" s="14"/>
    </row>
    <row r="43" spans="1:11" ht="18.75" customHeight="1" x14ac:dyDescent="0.25">
      <c r="A43" s="1" t="s">
        <v>48</v>
      </c>
      <c r="B43" s="1"/>
      <c r="C43" s="1"/>
      <c r="D43" s="5"/>
      <c r="E43" s="5"/>
      <c r="F43" s="5"/>
      <c r="G43" s="5"/>
      <c r="K43" s="14"/>
    </row>
    <row r="44" spans="1:11" ht="18.75" customHeight="1" x14ac:dyDescent="0.25">
      <c r="A44" s="26">
        <f>E33*1.2</f>
        <v>94.08</v>
      </c>
      <c r="B44" s="1" t="s">
        <v>49</v>
      </c>
      <c r="C44" s="1"/>
      <c r="D44" s="5"/>
      <c r="E44" s="5"/>
      <c r="F44" s="5"/>
      <c r="G44" s="5"/>
      <c r="K44" s="14"/>
    </row>
    <row r="45" spans="1:11" ht="18.75" customHeight="1" x14ac:dyDescent="0.25">
      <c r="A45" s="1" t="s">
        <v>50</v>
      </c>
      <c r="B45" s="1"/>
      <c r="C45" s="1"/>
      <c r="D45" s="13"/>
      <c r="E45" s="27">
        <v>0</v>
      </c>
      <c r="F45" s="5" t="s">
        <v>22</v>
      </c>
      <c r="G45" s="5"/>
      <c r="K45" s="14"/>
    </row>
    <row r="46" spans="1:11" ht="18.75" customHeight="1" x14ac:dyDescent="0.25">
      <c r="A46" s="1" t="s">
        <v>51</v>
      </c>
      <c r="B46" s="1"/>
      <c r="C46" s="1"/>
      <c r="D46" s="15"/>
      <c r="E46" s="28">
        <v>0</v>
      </c>
      <c r="F46" s="5" t="s">
        <v>22</v>
      </c>
      <c r="G46" s="5"/>
      <c r="K46" s="14"/>
    </row>
    <row r="47" spans="1:11" ht="18.75" customHeight="1" x14ac:dyDescent="0.25">
      <c r="A47" s="1" t="s">
        <v>52</v>
      </c>
      <c r="B47" s="12"/>
      <c r="C47" s="26">
        <f>A44*0.8</f>
        <v>75.263999999999996</v>
      </c>
      <c r="D47" s="5" t="s">
        <v>22</v>
      </c>
      <c r="E47" s="5"/>
      <c r="F47" s="5"/>
      <c r="G47" s="5"/>
      <c r="K47" s="14"/>
    </row>
    <row r="48" spans="1:11" ht="18.75" customHeight="1" x14ac:dyDescent="0.25">
      <c r="A48" s="1" t="s">
        <v>53</v>
      </c>
      <c r="B48" s="12"/>
      <c r="C48" s="26">
        <f>A44-C47</f>
        <v>18.816000000000003</v>
      </c>
      <c r="D48" s="5" t="s">
        <v>22</v>
      </c>
      <c r="E48" s="5"/>
      <c r="F48" s="5"/>
      <c r="G48" s="5"/>
      <c r="K48" s="14"/>
    </row>
    <row r="49" spans="1:11" ht="19.5" customHeight="1" x14ac:dyDescent="0.25">
      <c r="A49" s="1" t="s">
        <v>54</v>
      </c>
      <c r="B49" s="1"/>
      <c r="C49" s="1"/>
      <c r="D49" s="5"/>
      <c r="E49" s="5"/>
      <c r="F49" s="13"/>
      <c r="G49" s="13"/>
      <c r="K49" s="14"/>
    </row>
    <row r="50" spans="1:11" ht="18" customHeight="1" x14ac:dyDescent="0.25">
      <c r="A50" s="29" t="s">
        <v>55</v>
      </c>
      <c r="B50" s="29"/>
      <c r="C50" s="12">
        <v>10</v>
      </c>
      <c r="D50" s="6" t="s">
        <v>56</v>
      </c>
      <c r="E50" s="6"/>
      <c r="F50" s="6"/>
      <c r="G50" s="6"/>
    </row>
    <row r="51" spans="1:11" ht="18" customHeight="1" x14ac:dyDescent="0.25">
      <c r="A51" s="29"/>
      <c r="B51" s="30"/>
      <c r="C51" s="30"/>
      <c r="D51" s="31"/>
      <c r="E51" s="31"/>
      <c r="F51" s="31"/>
      <c r="G51" s="31"/>
    </row>
    <row r="52" spans="1:11" ht="18" customHeight="1" x14ac:dyDescent="0.25">
      <c r="A52" s="29"/>
      <c r="B52" s="30"/>
      <c r="C52" s="30"/>
      <c r="D52" s="31"/>
      <c r="E52" s="31"/>
      <c r="F52" s="31"/>
      <c r="G52" s="31"/>
    </row>
    <row r="53" spans="1:11" x14ac:dyDescent="0.25">
      <c r="A53" s="32" t="s">
        <v>57</v>
      </c>
      <c r="B53" s="32"/>
      <c r="C53" s="32"/>
      <c r="D53" s="32"/>
      <c r="E53" s="32"/>
      <c r="F53" s="32"/>
      <c r="G53" s="32"/>
    </row>
    <row r="55" spans="1:11" ht="64.5" customHeight="1" x14ac:dyDescent="0.25">
      <c r="A55" s="33" t="s">
        <v>58</v>
      </c>
      <c r="B55" s="33"/>
      <c r="C55" s="34"/>
      <c r="D55" s="35" t="s">
        <v>59</v>
      </c>
      <c r="E55" s="35"/>
      <c r="F55" s="35" t="s">
        <v>60</v>
      </c>
      <c r="G55" s="35"/>
    </row>
    <row r="56" spans="1:11" ht="15.6" customHeight="1" x14ac:dyDescent="0.25">
      <c r="A56" s="36" t="s">
        <v>61</v>
      </c>
      <c r="B56" s="36"/>
      <c r="C56" s="37"/>
      <c r="D56" s="38" t="s">
        <v>62</v>
      </c>
      <c r="E56" s="38"/>
      <c r="F56" s="38" t="s">
        <v>63</v>
      </c>
      <c r="G56" s="38"/>
    </row>
    <row r="57" spans="1:11" ht="15.6" customHeight="1" x14ac:dyDescent="0.25">
      <c r="A57" s="36" t="s">
        <v>64</v>
      </c>
      <c r="B57" s="36"/>
      <c r="C57" s="37"/>
      <c r="D57" s="38" t="s">
        <v>65</v>
      </c>
      <c r="E57" s="38"/>
      <c r="F57" s="39" t="s">
        <v>66</v>
      </c>
      <c r="G57" s="40"/>
    </row>
    <row r="58" spans="1:11" ht="15.6" customHeight="1" x14ac:dyDescent="0.25">
      <c r="A58" s="36" t="s">
        <v>67</v>
      </c>
      <c r="B58" s="36"/>
      <c r="C58" s="37"/>
      <c r="D58" s="38" t="s">
        <v>68</v>
      </c>
      <c r="E58" s="38"/>
      <c r="F58" s="38" t="s">
        <v>69</v>
      </c>
      <c r="G58" s="38"/>
    </row>
    <row r="59" spans="1:11" x14ac:dyDescent="0.25">
      <c r="A59" s="41" t="s">
        <v>70</v>
      </c>
      <c r="B59" s="41"/>
      <c r="C59" s="42"/>
      <c r="D59" s="35"/>
      <c r="E59" s="35"/>
      <c r="F59" s="35"/>
      <c r="G59" s="35"/>
    </row>
    <row r="60" spans="1:11" ht="15.6" customHeight="1" x14ac:dyDescent="0.25">
      <c r="A60" s="41" t="s">
        <v>71</v>
      </c>
      <c r="B60" s="41"/>
      <c r="C60" s="42"/>
      <c r="D60" s="35" t="s">
        <v>72</v>
      </c>
      <c r="E60" s="35"/>
      <c r="F60" s="43" t="s">
        <v>73</v>
      </c>
      <c r="G60" s="44"/>
    </row>
    <row r="61" spans="1:11" ht="15.6" customHeight="1" x14ac:dyDescent="0.25">
      <c r="A61" s="41" t="s">
        <v>74</v>
      </c>
      <c r="B61" s="41"/>
      <c r="C61" s="42"/>
      <c r="D61" s="35"/>
      <c r="E61" s="35"/>
      <c r="F61" s="35"/>
      <c r="G61" s="35"/>
    </row>
    <row r="62" spans="1:11" ht="15.6" customHeight="1" x14ac:dyDescent="0.25">
      <c r="A62" s="41" t="s">
        <v>75</v>
      </c>
      <c r="B62" s="41"/>
      <c r="C62" s="42"/>
      <c r="D62" s="35"/>
      <c r="E62" s="35"/>
      <c r="F62" s="35"/>
      <c r="G62" s="35"/>
    </row>
    <row r="63" spans="1:11" x14ac:dyDescent="0.25">
      <c r="A63" s="41" t="s">
        <v>76</v>
      </c>
      <c r="B63" s="41"/>
      <c r="C63" s="42"/>
      <c r="D63" s="35"/>
      <c r="E63" s="35"/>
      <c r="F63" s="35"/>
      <c r="G63" s="35"/>
    </row>
    <row r="64" spans="1:11" ht="15.6" customHeight="1" x14ac:dyDescent="0.25">
      <c r="A64" s="36" t="s">
        <v>77</v>
      </c>
      <c r="B64" s="36"/>
      <c r="C64" s="37"/>
      <c r="D64" s="38" t="s">
        <v>78</v>
      </c>
      <c r="E64" s="38"/>
      <c r="F64" s="39" t="s">
        <v>79</v>
      </c>
      <c r="G64" s="40"/>
    </row>
    <row r="65" spans="1:7" ht="15.6" customHeight="1" x14ac:dyDescent="0.25">
      <c r="A65" s="36" t="s">
        <v>80</v>
      </c>
      <c r="B65" s="36"/>
      <c r="C65" s="36"/>
      <c r="D65" s="38" t="s">
        <v>81</v>
      </c>
      <c r="E65" s="38"/>
      <c r="F65" s="38" t="s">
        <v>82</v>
      </c>
      <c r="G65" s="38"/>
    </row>
    <row r="66" spans="1:7" x14ac:dyDescent="0.25">
      <c r="A66" s="45" t="s">
        <v>83</v>
      </c>
      <c r="B66" s="46"/>
      <c r="C66" s="46"/>
      <c r="D66" s="47"/>
      <c r="E66" s="48"/>
      <c r="F66" s="47"/>
      <c r="G66" s="48"/>
    </row>
    <row r="67" spans="1:7" ht="27.75" customHeight="1" x14ac:dyDescent="0.25">
      <c r="A67" s="49" t="s">
        <v>84</v>
      </c>
      <c r="B67" s="50"/>
      <c r="C67" s="50"/>
      <c r="D67" s="51" t="s">
        <v>85</v>
      </c>
      <c r="E67" s="52"/>
      <c r="F67" s="39" t="s">
        <v>86</v>
      </c>
      <c r="G67" s="40"/>
    </row>
    <row r="68" spans="1:7" ht="15.6" customHeight="1" x14ac:dyDescent="0.25">
      <c r="A68" s="49" t="s">
        <v>87</v>
      </c>
      <c r="B68" s="50"/>
      <c r="C68" s="50"/>
      <c r="D68" s="51" t="s">
        <v>88</v>
      </c>
      <c r="E68" s="52"/>
      <c r="F68" s="38" t="s">
        <v>89</v>
      </c>
      <c r="G68" s="38"/>
    </row>
    <row r="69" spans="1:7" x14ac:dyDescent="0.25">
      <c r="A69" s="53" t="s">
        <v>76</v>
      </c>
      <c r="B69" s="54"/>
      <c r="C69" s="54"/>
      <c r="D69" s="55"/>
      <c r="E69" s="56"/>
      <c r="F69" s="51"/>
      <c r="G69" s="52"/>
    </row>
    <row r="70" spans="1:7" x14ac:dyDescent="0.25">
      <c r="A70" s="45" t="s">
        <v>90</v>
      </c>
      <c r="B70" s="46"/>
      <c r="C70" s="57"/>
      <c r="D70" s="58"/>
      <c r="E70" s="58"/>
      <c r="F70" s="47"/>
      <c r="G70" s="48"/>
    </row>
    <row r="71" spans="1:7" ht="32.25" customHeight="1" x14ac:dyDescent="0.25">
      <c r="A71" s="49" t="s">
        <v>91</v>
      </c>
      <c r="B71" s="50"/>
      <c r="C71" s="59"/>
      <c r="D71" s="60"/>
      <c r="E71" s="61"/>
      <c r="F71" s="62"/>
      <c r="G71" s="63"/>
    </row>
    <row r="72" spans="1:7" ht="15.6" customHeight="1" x14ac:dyDescent="0.25">
      <c r="A72" s="49" t="s">
        <v>92</v>
      </c>
      <c r="B72" s="50"/>
      <c r="C72" s="59"/>
      <c r="D72" s="64" t="s">
        <v>93</v>
      </c>
      <c r="E72" s="64"/>
      <c r="F72" s="62" t="s">
        <v>94</v>
      </c>
      <c r="G72" s="63"/>
    </row>
    <row r="73" spans="1:7" ht="17.25" customHeight="1" x14ac:dyDescent="0.25">
      <c r="A73" s="53" t="s">
        <v>76</v>
      </c>
      <c r="B73" s="54"/>
      <c r="C73" s="65"/>
      <c r="D73" s="64"/>
      <c r="E73" s="64"/>
      <c r="F73" s="55"/>
      <c r="G73" s="56"/>
    </row>
    <row r="74" spans="1:7" ht="29.25" customHeight="1" x14ac:dyDescent="0.25">
      <c r="A74" s="45" t="s">
        <v>95</v>
      </c>
      <c r="B74" s="66"/>
      <c r="C74" s="66"/>
      <c r="D74" s="47"/>
      <c r="E74" s="67"/>
      <c r="F74" s="51"/>
      <c r="G74" s="68"/>
    </row>
    <row r="75" spans="1:7" x14ac:dyDescent="0.25">
      <c r="A75" s="49" t="s">
        <v>96</v>
      </c>
      <c r="B75" s="50"/>
      <c r="C75" s="50"/>
      <c r="D75" s="51" t="s">
        <v>18</v>
      </c>
      <c r="E75" s="52"/>
      <c r="F75" s="51"/>
      <c r="G75" s="52"/>
    </row>
    <row r="76" spans="1:7" ht="15.6" customHeight="1" x14ac:dyDescent="0.25">
      <c r="A76" s="49" t="s">
        <v>97</v>
      </c>
      <c r="B76" s="50"/>
      <c r="C76" s="50"/>
      <c r="D76" s="51" t="s">
        <v>18</v>
      </c>
      <c r="E76" s="52"/>
      <c r="F76" s="51"/>
      <c r="G76" s="52"/>
    </row>
    <row r="77" spans="1:7" ht="15.6" customHeight="1" x14ac:dyDescent="0.25">
      <c r="A77" s="49" t="s">
        <v>98</v>
      </c>
      <c r="B77" s="50"/>
      <c r="C77" s="50"/>
      <c r="D77" s="51" t="s">
        <v>18</v>
      </c>
      <c r="E77" s="52"/>
      <c r="F77" s="51"/>
      <c r="G77" s="52"/>
    </row>
    <row r="78" spans="1:7" ht="15.6" customHeight="1" x14ac:dyDescent="0.25">
      <c r="A78" s="49" t="s">
        <v>99</v>
      </c>
      <c r="B78" s="50"/>
      <c r="C78" s="50"/>
      <c r="D78" s="51" t="s">
        <v>100</v>
      </c>
      <c r="E78" s="52"/>
      <c r="F78" s="51"/>
      <c r="G78" s="52"/>
    </row>
    <row r="79" spans="1:7" x14ac:dyDescent="0.25">
      <c r="A79" s="49" t="s">
        <v>101</v>
      </c>
      <c r="B79" s="50"/>
      <c r="C79" s="50"/>
      <c r="D79" s="51" t="s">
        <v>18</v>
      </c>
      <c r="E79" s="52"/>
      <c r="F79" s="51"/>
      <c r="G79" s="52"/>
    </row>
    <row r="80" spans="1:7" x14ac:dyDescent="0.25">
      <c r="A80" s="49" t="s">
        <v>102</v>
      </c>
      <c r="B80" s="50"/>
      <c r="C80" s="50"/>
      <c r="D80" s="51" t="s">
        <v>18</v>
      </c>
      <c r="E80" s="52"/>
      <c r="F80" s="51"/>
      <c r="G80" s="52"/>
    </row>
    <row r="81" spans="1:7" x14ac:dyDescent="0.25">
      <c r="A81" s="49" t="s">
        <v>103</v>
      </c>
      <c r="B81" s="50"/>
      <c r="C81" s="50"/>
      <c r="D81" s="51" t="s">
        <v>18</v>
      </c>
      <c r="E81" s="52"/>
      <c r="F81" s="51"/>
      <c r="G81" s="52"/>
    </row>
    <row r="82" spans="1:7" x14ac:dyDescent="0.25">
      <c r="A82" s="49" t="s">
        <v>104</v>
      </c>
      <c r="B82" s="50"/>
      <c r="C82" s="50"/>
      <c r="D82" s="51" t="s">
        <v>18</v>
      </c>
      <c r="E82" s="52"/>
      <c r="F82" s="51"/>
      <c r="G82" s="52"/>
    </row>
    <row r="83" spans="1:7" x14ac:dyDescent="0.25">
      <c r="A83" s="53" t="s">
        <v>76</v>
      </c>
      <c r="B83" s="54"/>
      <c r="C83" s="54"/>
      <c r="D83" s="55"/>
      <c r="E83" s="56"/>
      <c r="F83" s="55"/>
      <c r="G83" s="56"/>
    </row>
    <row r="84" spans="1:7" ht="45.75" customHeight="1" x14ac:dyDescent="0.25">
      <c r="A84" s="45" t="s">
        <v>105</v>
      </c>
      <c r="B84" s="46"/>
      <c r="C84" s="46"/>
      <c r="D84" s="47"/>
      <c r="E84" s="48"/>
      <c r="F84" s="47"/>
      <c r="G84" s="48"/>
    </row>
    <row r="85" spans="1:7" ht="15.6" customHeight="1" x14ac:dyDescent="0.25">
      <c r="A85" s="49" t="s">
        <v>106</v>
      </c>
      <c r="B85" s="50"/>
      <c r="C85" s="50"/>
      <c r="D85" s="51" t="s">
        <v>100</v>
      </c>
      <c r="E85" s="52"/>
      <c r="F85" s="51"/>
      <c r="G85" s="52"/>
    </row>
    <row r="86" spans="1:7" ht="15.6" customHeight="1" x14ac:dyDescent="0.25">
      <c r="A86" s="49" t="s">
        <v>107</v>
      </c>
      <c r="B86" s="50"/>
      <c r="C86" s="50"/>
      <c r="D86" s="51" t="s">
        <v>18</v>
      </c>
      <c r="E86" s="52"/>
      <c r="F86" s="51"/>
      <c r="G86" s="52"/>
    </row>
    <row r="87" spans="1:7" ht="15.75" customHeight="1" x14ac:dyDescent="0.25">
      <c r="A87" s="49" t="s">
        <v>108</v>
      </c>
      <c r="B87" s="50"/>
      <c r="C87" s="50"/>
      <c r="D87" s="51" t="s">
        <v>18</v>
      </c>
      <c r="E87" s="52"/>
      <c r="F87" s="51"/>
      <c r="G87" s="52"/>
    </row>
    <row r="88" spans="1:7" x14ac:dyDescent="0.25">
      <c r="A88" s="49" t="s">
        <v>109</v>
      </c>
      <c r="B88" s="50"/>
      <c r="C88" s="50"/>
      <c r="D88" s="51" t="s">
        <v>18</v>
      </c>
      <c r="E88" s="52"/>
      <c r="F88" s="51"/>
      <c r="G88" s="52"/>
    </row>
    <row r="89" spans="1:7" x14ac:dyDescent="0.25">
      <c r="A89" s="49" t="s">
        <v>110</v>
      </c>
      <c r="B89" s="50"/>
      <c r="C89" s="50"/>
      <c r="D89" s="51" t="s">
        <v>18</v>
      </c>
      <c r="E89" s="52"/>
      <c r="F89" s="51"/>
      <c r="G89" s="52"/>
    </row>
    <row r="90" spans="1:7" ht="15.6" customHeight="1" x14ac:dyDescent="0.25">
      <c r="A90" s="49" t="s">
        <v>111</v>
      </c>
      <c r="B90" s="50"/>
      <c r="C90" s="50"/>
      <c r="D90" s="51" t="s">
        <v>18</v>
      </c>
      <c r="E90" s="52"/>
      <c r="F90" s="51"/>
      <c r="G90" s="52"/>
    </row>
    <row r="91" spans="1:7" ht="15.6" customHeight="1" x14ac:dyDescent="0.25">
      <c r="A91" s="49" t="s">
        <v>112</v>
      </c>
      <c r="B91" s="50"/>
      <c r="C91" s="50"/>
      <c r="D91" s="51" t="s">
        <v>100</v>
      </c>
      <c r="E91" s="52"/>
      <c r="F91" s="51"/>
      <c r="G91" s="52"/>
    </row>
    <row r="92" spans="1:7" x14ac:dyDescent="0.25">
      <c r="A92" s="49" t="s">
        <v>113</v>
      </c>
      <c r="B92" s="50"/>
      <c r="C92" s="50"/>
      <c r="D92" s="51" t="s">
        <v>18</v>
      </c>
      <c r="E92" s="52"/>
      <c r="F92" s="51"/>
      <c r="G92" s="52"/>
    </row>
    <row r="93" spans="1:7" x14ac:dyDescent="0.25">
      <c r="A93" s="49" t="s">
        <v>114</v>
      </c>
      <c r="B93" s="50"/>
      <c r="C93" s="50"/>
      <c r="D93" s="51" t="s">
        <v>18</v>
      </c>
      <c r="E93" s="52"/>
      <c r="F93" s="51"/>
      <c r="G93" s="52"/>
    </row>
    <row r="94" spans="1:7" x14ac:dyDescent="0.25">
      <c r="A94" s="53" t="s">
        <v>76</v>
      </c>
      <c r="B94" s="54"/>
      <c r="C94" s="54"/>
      <c r="D94" s="55"/>
      <c r="E94" s="56"/>
      <c r="F94" s="55"/>
      <c r="G94" s="56"/>
    </row>
    <row r="95" spans="1:7" ht="15.75" customHeight="1" x14ac:dyDescent="0.25">
      <c r="A95" s="36" t="s">
        <v>115</v>
      </c>
      <c r="B95" s="36"/>
      <c r="C95" s="37"/>
      <c r="D95" s="38" t="s">
        <v>100</v>
      </c>
      <c r="E95" s="38"/>
      <c r="F95" s="38" t="s">
        <v>116</v>
      </c>
      <c r="G95" s="38"/>
    </row>
    <row r="98" spans="1:60" ht="47.25" x14ac:dyDescent="0.25">
      <c r="A98" s="69" t="s">
        <v>117</v>
      </c>
    </row>
    <row r="99" spans="1:60" x14ac:dyDescent="0.25">
      <c r="A99" s="1" t="s">
        <v>118</v>
      </c>
    </row>
    <row r="100" spans="1:60" x14ac:dyDescent="0.25">
      <c r="A100" s="1" t="s">
        <v>119</v>
      </c>
      <c r="F100" s="4" t="s">
        <v>120</v>
      </c>
      <c r="G100" s="4"/>
    </row>
    <row r="103" spans="1:60" s="2" customFormat="1" x14ac:dyDescent="0.25">
      <c r="A103" s="70" t="s">
        <v>1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</row>
    <row r="105" spans="1:60" s="2" customFormat="1" x14ac:dyDescent="0.25">
      <c r="A105" s="1" t="s">
        <v>121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</row>
  </sheetData>
  <mergeCells count="129">
    <mergeCell ref="A95:C95"/>
    <mergeCell ref="D95:E95"/>
    <mergeCell ref="F95:G95"/>
    <mergeCell ref="F100:G100"/>
    <mergeCell ref="A93:C93"/>
    <mergeCell ref="D93:E93"/>
    <mergeCell ref="F93:G93"/>
    <mergeCell ref="A94:C94"/>
    <mergeCell ref="D94:E94"/>
    <mergeCell ref="F94:G94"/>
    <mergeCell ref="A91:C91"/>
    <mergeCell ref="D91:E91"/>
    <mergeCell ref="F91:G91"/>
    <mergeCell ref="A92:C92"/>
    <mergeCell ref="D92:E92"/>
    <mergeCell ref="F92:G92"/>
    <mergeCell ref="A89:C89"/>
    <mergeCell ref="D89:E89"/>
    <mergeCell ref="F89:G89"/>
    <mergeCell ref="A90:C90"/>
    <mergeCell ref="D90:E90"/>
    <mergeCell ref="F90:G90"/>
    <mergeCell ref="A87:C87"/>
    <mergeCell ref="D87:E87"/>
    <mergeCell ref="F87:G87"/>
    <mergeCell ref="A88:C88"/>
    <mergeCell ref="D88:E88"/>
    <mergeCell ref="F88:G88"/>
    <mergeCell ref="A85:C85"/>
    <mergeCell ref="D85:E85"/>
    <mergeCell ref="F85:G85"/>
    <mergeCell ref="A86:C86"/>
    <mergeCell ref="D86:E86"/>
    <mergeCell ref="F86:G86"/>
    <mergeCell ref="A83:C83"/>
    <mergeCell ref="D83:E83"/>
    <mergeCell ref="F83:G83"/>
    <mergeCell ref="A84:C84"/>
    <mergeCell ref="D84:E84"/>
    <mergeCell ref="F84:G84"/>
    <mergeCell ref="A81:C81"/>
    <mergeCell ref="D81:E81"/>
    <mergeCell ref="F81:G81"/>
    <mergeCell ref="A82:C82"/>
    <mergeCell ref="D82:E82"/>
    <mergeCell ref="F82:G82"/>
    <mergeCell ref="A79:C79"/>
    <mergeCell ref="D79:E79"/>
    <mergeCell ref="F79:G79"/>
    <mergeCell ref="A80:C80"/>
    <mergeCell ref="D80:E80"/>
    <mergeCell ref="F80:G80"/>
    <mergeCell ref="A77:C77"/>
    <mergeCell ref="D77:E77"/>
    <mergeCell ref="F77:G77"/>
    <mergeCell ref="A78:C78"/>
    <mergeCell ref="D78:E78"/>
    <mergeCell ref="F78:G78"/>
    <mergeCell ref="A75:C75"/>
    <mergeCell ref="D75:E75"/>
    <mergeCell ref="F75:G75"/>
    <mergeCell ref="A76:C76"/>
    <mergeCell ref="D76:E76"/>
    <mergeCell ref="F76:G76"/>
    <mergeCell ref="A73:C73"/>
    <mergeCell ref="D73:E73"/>
    <mergeCell ref="F73:G73"/>
    <mergeCell ref="A74:C74"/>
    <mergeCell ref="D74:E74"/>
    <mergeCell ref="F74:G74"/>
    <mergeCell ref="A71:C71"/>
    <mergeCell ref="D71:E71"/>
    <mergeCell ref="F71:G71"/>
    <mergeCell ref="A72:C72"/>
    <mergeCell ref="D72:E72"/>
    <mergeCell ref="F72:G72"/>
    <mergeCell ref="A69:C69"/>
    <mergeCell ref="D69:E69"/>
    <mergeCell ref="F69:G69"/>
    <mergeCell ref="A70:C70"/>
    <mergeCell ref="D70:E70"/>
    <mergeCell ref="F70:G70"/>
    <mergeCell ref="A67:C67"/>
    <mergeCell ref="D67:E67"/>
    <mergeCell ref="F67:G67"/>
    <mergeCell ref="A68:C68"/>
    <mergeCell ref="D68:E68"/>
    <mergeCell ref="F68:G68"/>
    <mergeCell ref="A65:C65"/>
    <mergeCell ref="D65:E65"/>
    <mergeCell ref="F65:G65"/>
    <mergeCell ref="A66:C66"/>
    <mergeCell ref="D66:E66"/>
    <mergeCell ref="F66:G66"/>
    <mergeCell ref="A63:C63"/>
    <mergeCell ref="D63:E63"/>
    <mergeCell ref="F63:G63"/>
    <mergeCell ref="A64:C64"/>
    <mergeCell ref="D64:E64"/>
    <mergeCell ref="F64:G64"/>
    <mergeCell ref="A61:C61"/>
    <mergeCell ref="D61:E61"/>
    <mergeCell ref="F61:G61"/>
    <mergeCell ref="A62:C62"/>
    <mergeCell ref="D62:E62"/>
    <mergeCell ref="F62:G62"/>
    <mergeCell ref="A59:C59"/>
    <mergeCell ref="D59:E59"/>
    <mergeCell ref="F59:G59"/>
    <mergeCell ref="A60:C60"/>
    <mergeCell ref="D60:E60"/>
    <mergeCell ref="F60:G60"/>
    <mergeCell ref="A57:C57"/>
    <mergeCell ref="D57:E57"/>
    <mergeCell ref="F57:G57"/>
    <mergeCell ref="A58:C58"/>
    <mergeCell ref="D58:E58"/>
    <mergeCell ref="F58:G58"/>
    <mergeCell ref="A55:C55"/>
    <mergeCell ref="D55:E55"/>
    <mergeCell ref="F55:G55"/>
    <mergeCell ref="A56:C56"/>
    <mergeCell ref="D56:E56"/>
    <mergeCell ref="F56:G56"/>
    <mergeCell ref="F1:G1"/>
    <mergeCell ref="A3:G3"/>
    <mergeCell ref="A4:G4"/>
    <mergeCell ref="A5:G5"/>
    <mergeCell ref="A53:G5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R94"/>
  <sheetViews>
    <sheetView tabSelected="1" workbookViewId="0">
      <selection activeCell="A2" sqref="AY2:DD14"/>
    </sheetView>
  </sheetViews>
  <sheetFormatPr defaultColWidth="0.85546875" defaultRowHeight="15.75" x14ac:dyDescent="0.25"/>
  <cols>
    <col min="1" max="69" width="0.85546875" style="2" customWidth="1"/>
    <col min="70" max="70" width="1" style="2" customWidth="1"/>
    <col min="71" max="71" width="3" style="2" customWidth="1"/>
    <col min="72" max="88" width="0.85546875" style="2" customWidth="1"/>
    <col min="89" max="89" width="2.5703125" style="2" customWidth="1"/>
    <col min="90" max="107" width="0.85546875" style="2" customWidth="1"/>
    <col min="108" max="108" width="2.7109375" style="2" customWidth="1"/>
    <col min="109" max="110" width="0.85546875" style="2" customWidth="1"/>
    <col min="111" max="111" width="1.140625" style="2" customWidth="1"/>
    <col min="112" max="112" width="2" style="2" customWidth="1"/>
    <col min="113" max="113" width="1.85546875" style="2" customWidth="1"/>
    <col min="114" max="114" width="6.140625" style="2" customWidth="1"/>
    <col min="115" max="115" width="2" style="2" customWidth="1"/>
    <col min="116" max="16384" width="0.85546875" style="2"/>
  </cols>
  <sheetData>
    <row r="1" spans="1:115" x14ac:dyDescent="0.25">
      <c r="CK1" s="2" t="s">
        <v>122</v>
      </c>
    </row>
    <row r="2" spans="1:115" s="74" customFormat="1" ht="16.5" x14ac:dyDescent="0.25">
      <c r="A2" s="73" t="s">
        <v>123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</row>
    <row r="3" spans="1:115" s="74" customFormat="1" ht="19.5" customHeight="1" x14ac:dyDescent="0.25">
      <c r="A3" s="73" t="s">
        <v>124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H3" s="75">
        <v>1</v>
      </c>
      <c r="DI3" s="75">
        <v>0.62</v>
      </c>
      <c r="DJ3" s="75"/>
      <c r="DK3" s="75"/>
    </row>
    <row r="4" spans="1:115" s="74" customFormat="1" ht="16.5" x14ac:dyDescent="0.25">
      <c r="A4" s="73" t="s">
        <v>125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</row>
    <row r="5" spans="1:115" s="74" customFormat="1" ht="16.5" x14ac:dyDescent="0.25">
      <c r="A5" s="73" t="s">
        <v>126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</row>
    <row r="6" spans="1:115" x14ac:dyDescent="0.25">
      <c r="AF6" s="76" t="str">
        <f>'[1]хар-ка по 75-му'!D19</f>
        <v>Окт. Революции 14</v>
      </c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</row>
    <row r="7" spans="1:115" ht="64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 t="s">
        <v>127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 t="s">
        <v>128</v>
      </c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 t="s">
        <v>129</v>
      </c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</row>
    <row r="8" spans="1:115" ht="17.25" customHeight="1" x14ac:dyDescent="0.25">
      <c r="A8" s="33" t="s">
        <v>130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</row>
    <row r="9" spans="1:115" ht="30" customHeight="1" x14ac:dyDescent="0.25">
      <c r="A9" s="77"/>
      <c r="B9" s="78" t="s">
        <v>131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9"/>
      <c r="AS9" s="77"/>
      <c r="AT9" s="80">
        <v>0</v>
      </c>
      <c r="AU9" s="80"/>
      <c r="AV9" s="80"/>
      <c r="AW9" s="80"/>
      <c r="AX9" s="80"/>
      <c r="AY9" s="80"/>
      <c r="AZ9" s="81"/>
      <c r="BA9" s="82" t="s">
        <v>132</v>
      </c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3"/>
      <c r="BT9" s="84">
        <f>(('[1]оплата труда'!M20+[1]материалы!G19+'[1]Охрана труда'!F21)*DH3)</f>
        <v>0</v>
      </c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6"/>
      <c r="CL9" s="84">
        <f>BT9/('[1]хар-ка по 75-му'!E45+'[1]хар-ка по 75-му'!F48)/12</f>
        <v>0</v>
      </c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6"/>
    </row>
    <row r="10" spans="1:115" ht="17.25" customHeight="1" x14ac:dyDescent="0.25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9"/>
      <c r="AS10" s="90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2"/>
      <c r="BT10" s="93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94"/>
      <c r="CL10" s="93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94"/>
    </row>
    <row r="11" spans="1:115" ht="15.75" customHeight="1" x14ac:dyDescent="0.25">
      <c r="A11" s="77"/>
      <c r="B11" s="78" t="s">
        <v>133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9"/>
      <c r="AS11" s="77"/>
      <c r="AT11" s="80">
        <v>0</v>
      </c>
      <c r="AU11" s="80"/>
      <c r="AV11" s="80"/>
      <c r="AW11" s="80"/>
      <c r="AX11" s="80"/>
      <c r="AY11" s="80"/>
      <c r="AZ11" s="81"/>
      <c r="BA11" s="82" t="s">
        <v>134</v>
      </c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3"/>
      <c r="BT11" s="95">
        <f>0.06*AT11*365*'[1]хар-ка по 75-му'!D29*'[1]хар-ка по 75-му'!C50*(DI3)</f>
        <v>0</v>
      </c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7"/>
      <c r="CL11" s="95">
        <f>BT11/('[1]хар-ка по 75-му'!E45+'[1]хар-ка по 75-му'!F48)/12</f>
        <v>0</v>
      </c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7"/>
    </row>
    <row r="12" spans="1:115" ht="17.25" customHeight="1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9"/>
      <c r="AS12" s="90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2"/>
      <c r="BT12" s="98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100"/>
      <c r="CL12" s="98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100"/>
    </row>
    <row r="13" spans="1:115" ht="15.75" customHeight="1" x14ac:dyDescent="0.25">
      <c r="A13" s="77"/>
      <c r="B13" s="78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9"/>
      <c r="AS13" s="77"/>
      <c r="AT13" s="80">
        <v>0</v>
      </c>
      <c r="AU13" s="80"/>
      <c r="AV13" s="80"/>
      <c r="AW13" s="80"/>
      <c r="AX13" s="80"/>
      <c r="AY13" s="80"/>
      <c r="AZ13" s="81"/>
      <c r="BA13" s="82" t="s">
        <v>132</v>
      </c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3"/>
      <c r="BT13" s="95">
        <v>0</v>
      </c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7"/>
      <c r="CL13" s="95">
        <v>0</v>
      </c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7"/>
    </row>
    <row r="14" spans="1:115" ht="17.25" customHeight="1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9"/>
      <c r="AS14" s="90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2"/>
      <c r="BT14" s="98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100"/>
      <c r="CL14" s="98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100"/>
    </row>
    <row r="15" spans="1:115" ht="15.75" customHeight="1" x14ac:dyDescent="0.25">
      <c r="A15" s="77"/>
      <c r="B15" s="78" t="s">
        <v>136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9"/>
      <c r="AS15" s="77"/>
      <c r="AT15" s="80">
        <v>0</v>
      </c>
      <c r="AU15" s="80"/>
      <c r="AV15" s="80"/>
      <c r="AW15" s="80"/>
      <c r="AX15" s="80"/>
      <c r="AY15" s="80"/>
      <c r="AZ15" s="81"/>
      <c r="BA15" s="101" t="s">
        <v>137</v>
      </c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2"/>
      <c r="BT15" s="95">
        <v>0</v>
      </c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7"/>
      <c r="CL15" s="95">
        <f>BT15/('[1]хар-ка по 75-му'!E45+'[1]хар-ка по 75-му'!F48)/12</f>
        <v>0</v>
      </c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7"/>
    </row>
    <row r="16" spans="1:115" ht="17.25" customHeight="1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9"/>
      <c r="AS16" s="90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2"/>
      <c r="BT16" s="98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100"/>
      <c r="CL16" s="98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100"/>
    </row>
    <row r="17" spans="1:123" ht="32.25" customHeight="1" x14ac:dyDescent="0.25">
      <c r="A17" s="33" t="s">
        <v>138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</row>
    <row r="18" spans="1:123" ht="15.75" customHeight="1" x14ac:dyDescent="0.25">
      <c r="A18" s="77"/>
      <c r="B18" s="78" t="s">
        <v>139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9"/>
      <c r="AS18" s="77"/>
      <c r="AT18" s="80">
        <v>3</v>
      </c>
      <c r="AU18" s="80"/>
      <c r="AV18" s="80"/>
      <c r="AW18" s="80"/>
      <c r="AX18" s="80"/>
      <c r="AY18" s="80"/>
      <c r="AZ18" s="81"/>
      <c r="BA18" s="82" t="s">
        <v>132</v>
      </c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3"/>
      <c r="BT18" s="95">
        <f>(('[1]оплата труда'!M43+[1]материалы!G49+'[1]Охрана труда'!F46)*DH3)</f>
        <v>673.64155873869527</v>
      </c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7"/>
      <c r="CL18" s="95">
        <f>BT18/('[1]хар-ка по 75-му'!$E$45+'[1]хар-ка по 75-му'!F48)/12</f>
        <v>0.71603056838721857</v>
      </c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7"/>
      <c r="DK18" s="103"/>
      <c r="DL18" s="1"/>
      <c r="DM18" s="1"/>
      <c r="DN18" s="1"/>
      <c r="DO18" s="1"/>
      <c r="DP18" s="1"/>
      <c r="DQ18" s="1"/>
      <c r="DR18" s="1"/>
      <c r="DS18" s="1"/>
    </row>
    <row r="19" spans="1:123" ht="17.25" customHeight="1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9"/>
      <c r="AS19" s="90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2"/>
      <c r="BT19" s="98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100"/>
      <c r="CL19" s="98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100"/>
      <c r="DK19" s="1"/>
      <c r="DL19" s="1"/>
      <c r="DM19" s="1"/>
      <c r="DN19" s="1"/>
      <c r="DO19" s="1"/>
      <c r="DP19" s="1"/>
      <c r="DQ19" s="1"/>
      <c r="DR19" s="1"/>
      <c r="DS19" s="1"/>
    </row>
    <row r="20" spans="1:123" ht="15.75" customHeight="1" x14ac:dyDescent="0.25">
      <c r="A20" s="77"/>
      <c r="B20" s="78" t="s">
        <v>140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9"/>
      <c r="AS20" s="77"/>
      <c r="AT20" s="80">
        <v>0</v>
      </c>
      <c r="AU20" s="80"/>
      <c r="AV20" s="80"/>
      <c r="AW20" s="80"/>
      <c r="AX20" s="80"/>
      <c r="AY20" s="80"/>
      <c r="AZ20" s="81"/>
      <c r="BA20" s="82" t="s">
        <v>132</v>
      </c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3"/>
      <c r="BT20" s="95">
        <v>0</v>
      </c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7"/>
      <c r="CL20" s="95">
        <f>BT20/('[1]хар-ка по 75-му'!$E$45+'[1]хар-ка по 75-му'!F48)/12</f>
        <v>0</v>
      </c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7"/>
    </row>
    <row r="21" spans="1:123" ht="17.25" customHeight="1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9"/>
      <c r="AS21" s="90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2"/>
      <c r="BT21" s="98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100"/>
      <c r="CL21" s="98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100"/>
    </row>
    <row r="22" spans="1:123" ht="15.75" customHeight="1" x14ac:dyDescent="0.25">
      <c r="A22" s="77"/>
      <c r="B22" s="78" t="s">
        <v>141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9"/>
      <c r="AS22" s="77"/>
      <c r="AT22" s="80">
        <v>3</v>
      </c>
      <c r="AU22" s="80"/>
      <c r="AV22" s="80"/>
      <c r="AW22" s="80"/>
      <c r="AX22" s="80"/>
      <c r="AY22" s="80"/>
      <c r="AZ22" s="81"/>
      <c r="BA22" s="82" t="s">
        <v>132</v>
      </c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3"/>
      <c r="BT22" s="95">
        <f>(('[1]оплата труда'!M68+[1]материалы!G60+'[1]Охрана труда'!F48)*DH3)</f>
        <v>535.55950014404357</v>
      </c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7"/>
      <c r="CL22" s="95">
        <f>BT22/('[1]хар-ка по 75-му'!$E$45+'[1]хар-ка по 75-му'!F48)/12</f>
        <v>0.56925967277215517</v>
      </c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7"/>
    </row>
    <row r="23" spans="1:123" ht="35.25" customHeight="1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9"/>
      <c r="AS23" s="90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2"/>
      <c r="BT23" s="98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100"/>
      <c r="CL23" s="98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100"/>
    </row>
    <row r="24" spans="1:123" ht="47.25" customHeight="1" x14ac:dyDescent="0.25">
      <c r="A24" s="77"/>
      <c r="B24" s="78" t="s">
        <v>142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9"/>
      <c r="AS24" s="77"/>
      <c r="AT24" s="78" t="s">
        <v>143</v>
      </c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9"/>
      <c r="BT24" s="95">
        <f>(('[1]оплата труда'!M81+[1]материалы!G70+'[1]Охрана труда'!F49)*DH3)*1</f>
        <v>1403.4485642710958</v>
      </c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7"/>
      <c r="CL24" s="95">
        <f>BT24/('[1]хар-ка по 75-му'!E45+'[1]хар-ка по 75-му'!F48)/12</f>
        <v>1.4917608038595829</v>
      </c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7"/>
    </row>
    <row r="25" spans="1:123" ht="15.75" customHeight="1" x14ac:dyDescent="0.25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6"/>
      <c r="AS25" s="104"/>
      <c r="AT25" s="29" t="s">
        <v>144</v>
      </c>
      <c r="AU25" s="29"/>
      <c r="AV25" s="29"/>
      <c r="AW25" s="29"/>
      <c r="AX25" s="29"/>
      <c r="AY25" s="29"/>
      <c r="AZ25" s="72"/>
      <c r="BA25" s="30"/>
      <c r="BB25" s="30"/>
      <c r="BC25" s="30"/>
      <c r="BD25" s="30"/>
      <c r="BE25" s="71">
        <v>2</v>
      </c>
      <c r="BF25" s="71"/>
      <c r="BG25" s="71"/>
      <c r="BH25" s="71"/>
      <c r="BI25" s="71"/>
      <c r="BJ25" s="71"/>
      <c r="BK25" s="30"/>
      <c r="BL25" s="30" t="s">
        <v>145</v>
      </c>
      <c r="BN25" s="30"/>
      <c r="BO25" s="30"/>
      <c r="BP25" s="30"/>
      <c r="BQ25" s="30"/>
      <c r="BR25" s="30"/>
      <c r="BS25" s="107"/>
      <c r="BT25" s="108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10"/>
      <c r="CL25" s="108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10"/>
    </row>
    <row r="26" spans="1:123" ht="32.25" customHeight="1" x14ac:dyDescent="0.2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9"/>
      <c r="AS26" s="111"/>
      <c r="AT26" s="88" t="s">
        <v>146</v>
      </c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9"/>
      <c r="BT26" s="98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100"/>
      <c r="CL26" s="98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100"/>
    </row>
    <row r="27" spans="1:123" ht="14.25" customHeight="1" x14ac:dyDescent="0.25">
      <c r="A27" s="112"/>
      <c r="B27" s="78" t="s">
        <v>147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9"/>
      <c r="AS27" s="113" t="s">
        <v>148</v>
      </c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5"/>
      <c r="BT27" s="95">
        <f>[1]ЖБО!F88</f>
        <v>20411.936938313749</v>
      </c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7"/>
      <c r="CL27" s="95">
        <f>BT27/'[1]хар-ка по 75-му'!E45/12</f>
        <v>21.696361541574987</v>
      </c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7"/>
    </row>
    <row r="28" spans="1:123" ht="3.75" customHeight="1" x14ac:dyDescent="0.25">
      <c r="A28" s="112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9"/>
      <c r="AS28" s="90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2"/>
      <c r="BT28" s="98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100"/>
      <c r="CL28" s="98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100"/>
    </row>
    <row r="29" spans="1:123" ht="15.75" customHeight="1" x14ac:dyDescent="0.25">
      <c r="A29" s="77"/>
      <c r="B29" s="78" t="s">
        <v>149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9"/>
      <c r="AS29" s="113" t="s">
        <v>148</v>
      </c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5"/>
      <c r="BT29" s="95">
        <f>CL29*('[1]хар-ка по 75-му'!$E$45+'[1]хар-ка по 75-му'!F48)*12</f>
        <v>2676.7170000000001</v>
      </c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7"/>
      <c r="CL29" s="95">
        <f>[1]ТБО!G7</f>
        <v>2.8451498724489794</v>
      </c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7"/>
    </row>
    <row r="30" spans="1:123" ht="31.5" customHeight="1" x14ac:dyDescent="0.25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9"/>
      <c r="AS30" s="90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2"/>
      <c r="BT30" s="98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100"/>
      <c r="CL30" s="98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100"/>
    </row>
    <row r="31" spans="1:123" ht="17.25" customHeight="1" x14ac:dyDescent="0.25">
      <c r="A31" s="33" t="s">
        <v>150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</row>
    <row r="32" spans="1:123" ht="15.75" customHeight="1" x14ac:dyDescent="0.25">
      <c r="A32" s="77"/>
      <c r="B32" s="78" t="s">
        <v>151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9"/>
      <c r="AS32" s="77"/>
      <c r="AT32" s="80">
        <v>0</v>
      </c>
      <c r="AU32" s="80"/>
      <c r="AV32" s="80"/>
      <c r="AW32" s="80"/>
      <c r="AX32" s="80"/>
      <c r="AY32" s="80"/>
      <c r="AZ32" s="81"/>
      <c r="BA32" s="101" t="s">
        <v>152</v>
      </c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2"/>
      <c r="BT32" s="95">
        <f>(('[1]оплата труда'!M91+[1]материалы!G81+'[1]Охрана труда'!F73)*DH3)</f>
        <v>0</v>
      </c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7"/>
      <c r="CL32" s="95">
        <f>BT32/('[1]хар-ка по 75-му'!E45+'[1]хар-ка по 75-му'!F48)/12</f>
        <v>0</v>
      </c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7"/>
    </row>
    <row r="33" spans="1:108" ht="17.25" customHeight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9"/>
      <c r="AS33" s="90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2"/>
      <c r="BT33" s="98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100"/>
      <c r="CL33" s="98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100"/>
    </row>
    <row r="34" spans="1:108" ht="15.75" customHeight="1" x14ac:dyDescent="0.25">
      <c r="A34" s="77"/>
      <c r="B34" s="78" t="s">
        <v>153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9"/>
      <c r="AS34" s="77"/>
      <c r="AT34" s="80">
        <v>0</v>
      </c>
      <c r="AU34" s="80"/>
      <c r="AV34" s="80"/>
      <c r="AW34" s="80"/>
      <c r="AX34" s="80"/>
      <c r="AY34" s="80"/>
      <c r="AZ34" s="81"/>
      <c r="BA34" s="101" t="s">
        <v>152</v>
      </c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2"/>
      <c r="BT34" s="95">
        <f>('[1]оплата труда'!M108+[1]материалы!I94+'[1]Охрана труда'!F74)</f>
        <v>0</v>
      </c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7"/>
      <c r="CL34" s="95">
        <f>BT34/('[1]хар-ка по 75-му'!E45+'[1]хар-ка по 75-му'!F48)/12</f>
        <v>0</v>
      </c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7"/>
    </row>
    <row r="35" spans="1:108" ht="63.75" customHeight="1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9"/>
      <c r="AS35" s="90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2"/>
      <c r="BT35" s="98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100"/>
      <c r="CL35" s="98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100"/>
    </row>
    <row r="36" spans="1:108" ht="31.5" customHeight="1" x14ac:dyDescent="0.25">
      <c r="A36" s="77"/>
      <c r="B36" s="78" t="s">
        <v>154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9"/>
      <c r="AS36" s="77"/>
      <c r="AT36" s="78" t="s">
        <v>155</v>
      </c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9"/>
      <c r="BT36" s="95">
        <f>(('[1]оплата труда'!M116+[1]материалы!H102+'[1]Охрана труда'!F75)*DH3)</f>
        <v>0</v>
      </c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7"/>
      <c r="CL36" s="95">
        <f>BT36/('[1]хар-ка по 75-му'!E45+'[1]хар-ка по 75-му'!F48)/12</f>
        <v>0</v>
      </c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7"/>
    </row>
    <row r="37" spans="1:108" ht="15.75" customHeight="1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6"/>
      <c r="AS37" s="104"/>
      <c r="AT37" s="29" t="s">
        <v>156</v>
      </c>
      <c r="AU37" s="29"/>
      <c r="AV37" s="29"/>
      <c r="AW37" s="29"/>
      <c r="AX37" s="29"/>
      <c r="AY37" s="29"/>
      <c r="AZ37" s="72"/>
      <c r="BA37" s="30"/>
      <c r="BB37" s="30"/>
      <c r="BC37" s="30"/>
      <c r="BD37" s="30"/>
      <c r="BE37" s="71" t="s">
        <v>157</v>
      </c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107"/>
      <c r="BT37" s="108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10"/>
      <c r="CL37" s="108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10"/>
    </row>
    <row r="38" spans="1:108" ht="49.5" customHeight="1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9"/>
      <c r="AS38" s="111"/>
      <c r="AT38" s="88" t="s">
        <v>158</v>
      </c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9"/>
      <c r="BT38" s="98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100"/>
      <c r="CL38" s="98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100"/>
    </row>
    <row r="39" spans="1:108" ht="15" customHeight="1" x14ac:dyDescent="0.25">
      <c r="A39" s="112"/>
      <c r="B39" s="78" t="s">
        <v>159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9"/>
      <c r="AS39" s="104"/>
      <c r="AT39" s="116">
        <v>0</v>
      </c>
      <c r="AU39" s="116"/>
      <c r="AV39" s="116"/>
      <c r="AW39" s="116"/>
      <c r="AX39" s="116"/>
      <c r="AY39" s="116"/>
      <c r="AZ39" s="117"/>
      <c r="BA39" s="118" t="s">
        <v>152</v>
      </c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9"/>
      <c r="BT39" s="95">
        <f>('[1]оплата труда'!M126+'[1]оплата труда'!M137+[1]материалы!H111+'[1]Охрана труда'!F76)*DH3</f>
        <v>0</v>
      </c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7"/>
      <c r="CL39" s="95">
        <f>BT39/('[1]хар-ка по 75-му'!E45+'[1]хар-ка по 75-му'!F48)/12</f>
        <v>0</v>
      </c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7"/>
    </row>
    <row r="40" spans="1:108" ht="17.25" customHeight="1" x14ac:dyDescent="0.25">
      <c r="A40" s="112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9"/>
      <c r="AS40" s="104"/>
      <c r="AT40" s="120"/>
      <c r="AU40" s="120"/>
      <c r="AV40" s="120"/>
      <c r="AW40" s="120"/>
      <c r="AX40" s="120"/>
      <c r="AY40" s="120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9"/>
      <c r="BT40" s="98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100"/>
      <c r="CL40" s="98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100"/>
    </row>
    <row r="41" spans="1:108" ht="15.75" customHeight="1" x14ac:dyDescent="0.25">
      <c r="A41" s="77"/>
      <c r="B41" s="78" t="s">
        <v>160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9"/>
      <c r="AS41" s="77"/>
      <c r="AT41" s="80">
        <v>0</v>
      </c>
      <c r="AU41" s="80"/>
      <c r="AV41" s="80"/>
      <c r="AW41" s="80"/>
      <c r="AX41" s="80"/>
      <c r="AY41" s="80"/>
      <c r="AZ41" s="81"/>
      <c r="BA41" s="101" t="s">
        <v>161</v>
      </c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2"/>
      <c r="BT41" s="95">
        <v>0</v>
      </c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7"/>
      <c r="CL41" s="95">
        <f>BT41/('[1]хар-ка по 75-му'!E45+'[1]хар-ка по 75-му'!F48)/12</f>
        <v>0</v>
      </c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7"/>
    </row>
    <row r="42" spans="1:108" ht="16.5" customHeight="1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9"/>
      <c r="AS42" s="90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2"/>
      <c r="BT42" s="98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100"/>
      <c r="CL42" s="98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100"/>
    </row>
    <row r="43" spans="1:108" ht="17.25" customHeight="1" x14ac:dyDescent="0.25">
      <c r="A43" s="33" t="s">
        <v>162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</row>
    <row r="44" spans="1:108" ht="32.25" customHeight="1" x14ac:dyDescent="0.25">
      <c r="A44" s="77"/>
      <c r="B44" s="78" t="s">
        <v>163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9"/>
      <c r="AS44" s="77"/>
      <c r="AT44" s="78" t="s">
        <v>164</v>
      </c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9"/>
      <c r="BT44" s="95">
        <f>(('[1]оплата труда'!M172+[1]материалы!H139+'[1]Охрана труда'!F220)*DH3)</f>
        <v>183.7163511341158</v>
      </c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7"/>
      <c r="CL44" s="95">
        <f>BT44/('[1]хар-ка по 75-му'!E45+'[1]хар-ка по 75-му'!F48)/12</f>
        <v>0.1952767337735074</v>
      </c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7"/>
    </row>
    <row r="45" spans="1:108" ht="15" customHeight="1" x14ac:dyDescent="0.25">
      <c r="A45" s="104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6"/>
      <c r="AS45" s="104"/>
      <c r="AT45" s="29" t="s">
        <v>165</v>
      </c>
      <c r="AU45" s="29"/>
      <c r="AV45" s="29"/>
      <c r="AW45" s="29"/>
      <c r="AX45" s="29"/>
      <c r="AY45" s="29"/>
      <c r="AZ45" s="72"/>
      <c r="BA45" s="30"/>
      <c r="BB45" s="30"/>
      <c r="BC45" s="30"/>
      <c r="BD45" s="30"/>
      <c r="BE45" s="71">
        <v>0</v>
      </c>
      <c r="BF45" s="71"/>
      <c r="BG45" s="71"/>
      <c r="BH45" s="71"/>
      <c r="BI45" s="71"/>
      <c r="BJ45" s="71"/>
      <c r="BK45" s="30"/>
      <c r="BL45" s="30" t="s">
        <v>166</v>
      </c>
      <c r="BN45" s="30"/>
      <c r="BO45" s="30"/>
      <c r="BP45" s="30"/>
      <c r="BQ45" s="30"/>
      <c r="BR45" s="30"/>
      <c r="BS45" s="107"/>
      <c r="BT45" s="108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10"/>
      <c r="CL45" s="108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10"/>
    </row>
    <row r="46" spans="1:108" ht="63" customHeight="1" x14ac:dyDescent="0.25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6"/>
      <c r="AS46" s="104"/>
      <c r="AT46" s="105" t="s">
        <v>167</v>
      </c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6"/>
      <c r="BT46" s="108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10"/>
      <c r="CL46" s="108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10"/>
    </row>
    <row r="47" spans="1:108" ht="15.75" customHeight="1" x14ac:dyDescent="0.25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6"/>
      <c r="AS47" s="104"/>
      <c r="AT47" s="71">
        <v>0</v>
      </c>
      <c r="AU47" s="71"/>
      <c r="AV47" s="71"/>
      <c r="AW47" s="71"/>
      <c r="AX47" s="71"/>
      <c r="AY47" s="71"/>
      <c r="AZ47" s="72"/>
      <c r="BA47" s="121" t="s">
        <v>168</v>
      </c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2"/>
      <c r="BT47" s="108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10"/>
      <c r="CL47" s="108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10"/>
    </row>
    <row r="48" spans="1:108" ht="79.5" customHeight="1" x14ac:dyDescent="0.25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6"/>
      <c r="AS48" s="104"/>
      <c r="AT48" s="105" t="s">
        <v>169</v>
      </c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6"/>
      <c r="BT48" s="108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10"/>
      <c r="CL48" s="108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10"/>
    </row>
    <row r="49" spans="1:112" ht="15.75" customHeight="1" x14ac:dyDescent="0.25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6"/>
      <c r="AS49" s="104"/>
      <c r="AT49" s="71">
        <v>2</v>
      </c>
      <c r="AU49" s="71"/>
      <c r="AV49" s="71"/>
      <c r="AW49" s="71"/>
      <c r="AX49" s="71"/>
      <c r="AY49" s="71"/>
      <c r="AZ49" s="72"/>
      <c r="BA49" s="121" t="s">
        <v>152</v>
      </c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2"/>
      <c r="BT49" s="108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10"/>
      <c r="CL49" s="108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10"/>
    </row>
    <row r="50" spans="1:112" ht="3" customHeight="1" x14ac:dyDescent="0.25">
      <c r="A50" s="87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9"/>
      <c r="AS50" s="111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3"/>
      <c r="BT50" s="98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100"/>
      <c r="CL50" s="98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100"/>
    </row>
    <row r="51" spans="1:112" ht="21.75" customHeight="1" x14ac:dyDescent="0.25">
      <c r="A51" s="87"/>
      <c r="B51" s="78" t="s">
        <v>170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9"/>
      <c r="AS51" s="77"/>
      <c r="AT51" s="124" t="s">
        <v>148</v>
      </c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5"/>
      <c r="BT51" s="95">
        <f>'[1]оплата труда'!M182+'[1]Охрана труда'!F221+[1]материалы!H149</f>
        <v>0</v>
      </c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7"/>
      <c r="CL51" s="95">
        <f>BT51/('[1]хар-ка по 75-му'!E45+'[1]хар-ка по 75-му'!F48)/12</f>
        <v>0</v>
      </c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7"/>
    </row>
    <row r="52" spans="1:112" ht="9.75" customHeight="1" x14ac:dyDescent="0.2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9"/>
      <c r="AS52" s="90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2"/>
      <c r="BT52" s="98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100"/>
      <c r="CL52" s="98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100"/>
    </row>
    <row r="53" spans="1:112" ht="25.5" customHeight="1" x14ac:dyDescent="0.25">
      <c r="A53" s="112"/>
      <c r="B53" s="78" t="str">
        <f>'[1]оплата труда'!A184</f>
        <v>18. Ремонт фундаментов под стенами существующих зданий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9"/>
      <c r="AS53" s="124" t="s">
        <v>148</v>
      </c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5"/>
      <c r="BS53" s="126"/>
      <c r="BT53" s="95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1010.766604168942</v>
      </c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7"/>
      <c r="CL53" s="95">
        <f>BT53/('[1]хар-ка по 75-му'!E45+'[1]хар-ка по 75-му'!F48)/12*'[1]перечень по 75-му'!DH16</f>
        <v>1.0743692646353549</v>
      </c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7"/>
    </row>
    <row r="54" spans="1:112" ht="9" customHeight="1" x14ac:dyDescent="0.25">
      <c r="A54" s="112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9"/>
      <c r="AS54" s="93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94"/>
      <c r="BT54" s="98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100"/>
      <c r="CL54" s="98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100"/>
    </row>
    <row r="55" spans="1:112" ht="25.5" customHeight="1" x14ac:dyDescent="0.25">
      <c r="A55" s="112"/>
      <c r="B55" s="78" t="str">
        <f>'[1]оплата труда'!A228</f>
        <v>19. Устранение повреждений ступеней, полов в местах общего пользования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9"/>
      <c r="AS55" s="113" t="s">
        <v>148</v>
      </c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5"/>
      <c r="BT55" s="95">
        <f>('[1]оплата труда'!M236+'[1]оплата труда'!M246+[1]материалы!H186+'[1]Охрана труда'!F223)</f>
        <v>0</v>
      </c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7"/>
      <c r="CL55" s="95">
        <f>BT55/('[1]хар-ка по 75-му'!E45+'[1]хар-ка по 75-му'!F48)/12</f>
        <v>0</v>
      </c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7"/>
    </row>
    <row r="56" spans="1:112" ht="21" customHeight="1" x14ac:dyDescent="0.25">
      <c r="A56" s="112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9"/>
      <c r="AS56" s="90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2"/>
      <c r="BT56" s="98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100"/>
      <c r="CL56" s="98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100"/>
    </row>
    <row r="57" spans="1:112" ht="25.5" customHeight="1" x14ac:dyDescent="0.25">
      <c r="A57" s="112"/>
      <c r="B57" s="78" t="str">
        <f>'[1]оплата труда'!A248</f>
        <v>20. Частичный ремонт кровли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9"/>
      <c r="AS57" s="113" t="s">
        <v>148</v>
      </c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5"/>
      <c r="BT57" s="95">
        <f>'[1]оплата труда'!M258+'[1]Охрана труда'!F224+[1]материалы!H199</f>
        <v>467.02457656749192</v>
      </c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7"/>
      <c r="CL57" s="95">
        <f>BT57/('[1]хар-ка по 75-му'!E45+'[1]хар-ка по 75-му'!F48)/12</f>
        <v>0.49641217747394967</v>
      </c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7"/>
    </row>
    <row r="58" spans="1:112" ht="4.5" customHeight="1" x14ac:dyDescent="0.25">
      <c r="A58" s="112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9"/>
      <c r="AS58" s="127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2"/>
      <c r="BT58" s="98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100"/>
      <c r="CL58" s="98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100"/>
    </row>
    <row r="59" spans="1:112" ht="25.5" customHeight="1" x14ac:dyDescent="0.25">
      <c r="A59" s="112"/>
      <c r="B59" s="78" t="s">
        <v>171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113" t="s">
        <v>148</v>
      </c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5"/>
      <c r="BT59" s="96">
        <f>'[1]оплата труда'!M270+'[1]Охрана труда'!F225+[1]материалы!H208</f>
        <v>0</v>
      </c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7"/>
      <c r="CL59" s="95">
        <f>BT59/('[1]хар-ка по 75-му'!E45+'[1]хар-ка по 75-му'!F48)/12</f>
        <v>0</v>
      </c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7"/>
    </row>
    <row r="60" spans="1:112" ht="9" customHeight="1" x14ac:dyDescent="0.25">
      <c r="A60" s="112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28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30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100"/>
      <c r="CL60" s="98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100"/>
    </row>
    <row r="61" spans="1:112" ht="25.5" customHeight="1" x14ac:dyDescent="0.25">
      <c r="B61" s="78" t="str">
        <f>'[1]оплата труда'!A272</f>
        <v>22. Устранение засоров внутренних канализационных трубопроводов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113" t="s">
        <v>148</v>
      </c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5"/>
      <c r="BT61" s="96">
        <f>'[1]оплата труда'!M278+'[1]Охрана труда'!F226+[1]материалы!H214</f>
        <v>0</v>
      </c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7"/>
      <c r="CL61" s="95">
        <f>BT61/('[1]хар-ка по 75-му'!$E$45+'[1]хар-ка по 75-му'!$F$48)/12</f>
        <v>0</v>
      </c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7"/>
    </row>
    <row r="62" spans="1:112" ht="25.5" customHeight="1" x14ac:dyDescent="0.25">
      <c r="A62" s="131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128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30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100"/>
      <c r="CL62" s="98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100"/>
      <c r="DH62" s="132"/>
    </row>
    <row r="63" spans="1:112" ht="16.5" customHeight="1" x14ac:dyDescent="0.25">
      <c r="A63" s="133"/>
      <c r="B63" s="41" t="str">
        <f>'[1]оплата труда'!A280</f>
        <v xml:space="preserve">23. Притирка  запорной  арматуры без снятия с места в системе отопления         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113" t="s">
        <v>148</v>
      </c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5"/>
      <c r="BT63" s="96">
        <f>'[1]оплата труда'!M287+'[1]Охрана труда'!F227+[1]материалы!H220</f>
        <v>0</v>
      </c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7"/>
      <c r="CL63" s="95">
        <f>BT63/('[1]хар-ка по 75-му'!$E$45+'[1]хар-ка по 75-му'!$F$48)/12</f>
        <v>0</v>
      </c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7"/>
    </row>
    <row r="64" spans="1:112" ht="30" customHeight="1" x14ac:dyDescent="0.25">
      <c r="A64" s="13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93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94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100"/>
      <c r="CL64" s="98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</row>
    <row r="65" spans="1:108" ht="16.5" customHeight="1" x14ac:dyDescent="0.25">
      <c r="A65" s="133"/>
      <c r="B65" s="41" t="str">
        <f>'[1]оплата труда'!A289</f>
        <v xml:space="preserve">24. Укрепление крючков для  труб и приборов центрального отопления. 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134" t="s">
        <v>148</v>
      </c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6"/>
      <c r="BT65" s="95">
        <f>'[1]оплата труда'!M295+'[1]Охрана труда'!F228+[1]материалы!H227</f>
        <v>0</v>
      </c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7"/>
      <c r="CL65" s="95">
        <f>BT65/('[1]хар-ка по 75-му'!$E$45+'[1]хар-ка по 75-му'!$F$48)/12</f>
        <v>0</v>
      </c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7"/>
    </row>
    <row r="66" spans="1:108" ht="16.5" customHeight="1" x14ac:dyDescent="0.25">
      <c r="A66" s="133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137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  <c r="BS66" s="139"/>
      <c r="BT66" s="98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100"/>
      <c r="CL66" s="98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100"/>
    </row>
    <row r="67" spans="1:108" ht="16.5" customHeight="1" x14ac:dyDescent="0.25">
      <c r="A67" s="133"/>
      <c r="B67" s="41" t="str">
        <f>'[1]оплата труда'!A297</f>
        <v>25. Ликвидация воздушных пробок в системе отопления в стояке.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134" t="s">
        <v>148</v>
      </c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6"/>
      <c r="BT67" s="95">
        <f>'[1]оплата труда'!M302+'[1]Охрана труда'!F229+[1]материалы!C230</f>
        <v>0</v>
      </c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7"/>
      <c r="CL67" s="95">
        <f>BT67/('[1]хар-ка по 75-му'!$E$45+'[1]хар-ка по 75-му'!$F$48)/12</f>
        <v>0</v>
      </c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7"/>
    </row>
    <row r="68" spans="1:108" ht="16.5" customHeight="1" x14ac:dyDescent="0.25">
      <c r="A68" s="133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137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  <c r="BS68" s="139"/>
      <c r="BT68" s="98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100"/>
      <c r="CL68" s="98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100"/>
    </row>
    <row r="69" spans="1:108" ht="16.5" customHeight="1" x14ac:dyDescent="0.25">
      <c r="A69" s="133"/>
      <c r="B69" s="41" t="str">
        <f>'[1]оплата труда'!A305</f>
        <v xml:space="preserve">26. Восстановление    разрушенной тепловой изоляции   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134" t="s">
        <v>148</v>
      </c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6"/>
      <c r="BT69" s="95">
        <f>'[1]оплата труда'!M312+'[1]Охрана труда'!F230+[1]материалы!H237</f>
        <v>0</v>
      </c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7"/>
      <c r="CL69" s="95">
        <f>BT69/('[1]хар-ка по 75-му'!$E$45+'[1]хар-ка по 75-му'!$F$48)/12</f>
        <v>0</v>
      </c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7"/>
    </row>
    <row r="70" spans="1:108" ht="16.5" customHeight="1" x14ac:dyDescent="0.25">
      <c r="A70" s="133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137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9"/>
      <c r="BT70" s="98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100"/>
      <c r="CL70" s="98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100"/>
    </row>
    <row r="71" spans="1:108" ht="16.5" customHeight="1" x14ac:dyDescent="0.25">
      <c r="A71" s="133"/>
      <c r="B71" s="41" t="str">
        <f>'[1]оплата труда'!A314</f>
        <v xml:space="preserve">27. Осмотр системы  центрального отопления  (квартирные устройства)  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134" t="s">
        <v>148</v>
      </c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6"/>
      <c r="BT71" s="95">
        <f>'[1]оплата труда'!M319+'[1]Охрана труда'!F231+[1]материалы!C240</f>
        <v>0</v>
      </c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7"/>
      <c r="CL71" s="95">
        <f>BT71/('[1]хар-ка по 75-му'!$E$45+'[1]хар-ка по 75-му'!$F$48)/12</f>
        <v>0</v>
      </c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7"/>
    </row>
    <row r="72" spans="1:108" ht="31.5" customHeight="1" x14ac:dyDescent="0.25">
      <c r="A72" s="112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137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9"/>
      <c r="BT72" s="98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100"/>
      <c r="CL72" s="98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100"/>
    </row>
    <row r="73" spans="1:108" ht="31.5" customHeight="1" x14ac:dyDescent="0.25">
      <c r="A73" s="112"/>
      <c r="B73" s="78" t="str">
        <f>'[1]оплата труда'!A321</f>
        <v xml:space="preserve">28.Проверка устройств отопления в чердачных и подвальных помещениях.       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9"/>
      <c r="AS73" s="134" t="s">
        <v>148</v>
      </c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6"/>
      <c r="BT73" s="95">
        <f>'[1]оплата труда'!M327+'[1]Охрана труда'!F232+[1]материалы!C243</f>
        <v>0</v>
      </c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7"/>
      <c r="CL73" s="95">
        <f>BT73/('[1]хар-ка по 75-му'!$E$45+'[1]хар-ка по 75-му'!$F$48)/12</f>
        <v>0</v>
      </c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7"/>
    </row>
    <row r="74" spans="1:108" ht="31.5" customHeight="1" x14ac:dyDescent="0.25">
      <c r="A74" s="112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9"/>
      <c r="AS74" s="137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9"/>
      <c r="BT74" s="98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100"/>
      <c r="CL74" s="98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100"/>
    </row>
    <row r="75" spans="1:108" ht="31.5" customHeight="1" x14ac:dyDescent="0.25">
      <c r="A75" s="112"/>
      <c r="B75" s="78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9"/>
      <c r="AS75" s="134" t="s">
        <v>148</v>
      </c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6"/>
      <c r="BT75" s="95">
        <f>'[1]оплата труда'!M337+'[1]Охрана труда'!F233+[1]материалы!H256</f>
        <v>0</v>
      </c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7"/>
      <c r="CL75" s="95">
        <f>BT75/('[1]хар-ка по 75-му'!$E$45+'[1]хар-ка по 75-му'!$F$48)/12</f>
        <v>0</v>
      </c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7"/>
    </row>
    <row r="76" spans="1:108" ht="31.5" customHeight="1" x14ac:dyDescent="0.25">
      <c r="A76" s="112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9"/>
      <c r="AS76" s="137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9"/>
      <c r="BT76" s="98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100"/>
      <c r="CL76" s="98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100"/>
    </row>
    <row r="77" spans="1:108" ht="31.5" customHeight="1" x14ac:dyDescent="0.25">
      <c r="A77" s="112"/>
      <c r="B77" s="78" t="str">
        <f>'[1]оплата труда'!A340</f>
        <v xml:space="preserve">30. Замена  неисправных  участков электрической сети здания    </v>
      </c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9"/>
      <c r="AS77" s="134" t="s">
        <v>148</v>
      </c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6"/>
      <c r="BT77" s="95">
        <f>'[1]оплата труда'!M347+'[1]Охрана труда'!F234+[1]материалы!H265</f>
        <v>135.27589080974738</v>
      </c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7"/>
      <c r="CL77" s="95">
        <f>BT77/('[1]хар-ка по 75-му'!$E$45+'[1]хар-ка по 75-му'!$F$48)/12</f>
        <v>0.14378814924505459</v>
      </c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7"/>
    </row>
    <row r="78" spans="1:108" ht="13.5" customHeight="1" x14ac:dyDescent="0.25">
      <c r="A78" s="112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9"/>
      <c r="AS78" s="137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9"/>
      <c r="BT78" s="98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100"/>
      <c r="CL78" s="98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100"/>
    </row>
    <row r="79" spans="1:108" ht="19.5" customHeight="1" x14ac:dyDescent="0.25">
      <c r="A79" s="112"/>
      <c r="B79" s="78" t="str">
        <f>'[1]оплата труда'!A350</f>
        <v>31. Ремонт щитов.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9"/>
      <c r="AS79" s="134" t="s">
        <v>148</v>
      </c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6"/>
      <c r="BT79" s="95">
        <f>'[1]оплата труда'!M356+'[1]Охрана труда'!F235+[1]материалы!H280</f>
        <v>0</v>
      </c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7"/>
      <c r="CL79" s="95">
        <f>BT79/('[1]хар-ка по 75-му'!$E$45+'[1]хар-ка по 75-му'!$F$48)/12</f>
        <v>0</v>
      </c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7"/>
    </row>
    <row r="80" spans="1:108" ht="21" customHeight="1" x14ac:dyDescent="0.25">
      <c r="A80" s="112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9"/>
      <c r="AS80" s="137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/>
      <c r="BS80" s="139"/>
      <c r="BT80" s="98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100"/>
      <c r="CL80" s="98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100"/>
    </row>
    <row r="81" spans="1:148" ht="21" customHeight="1" x14ac:dyDescent="0.25">
      <c r="A81" s="112"/>
      <c r="B81" s="78" t="str">
        <f>'[1]оплата труда'!A358</f>
        <v>32. Ремонт внутренней штукатурки отдельным местами (стены подъезда)</v>
      </c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9"/>
      <c r="AS81" s="134" t="s">
        <v>148</v>
      </c>
      <c r="AT81" s="135"/>
      <c r="AU81" s="135"/>
      <c r="AV81" s="135"/>
      <c r="AW81" s="135"/>
      <c r="AX81" s="135"/>
      <c r="AY81" s="135"/>
      <c r="AZ81" s="135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6"/>
      <c r="BT81" s="95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7"/>
      <c r="CL81" s="95">
        <f>BT81/('[1]хар-ка по 75-му'!$E$45+'[1]хар-ка по 75-му'!$F$48)/12</f>
        <v>0</v>
      </c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7"/>
    </row>
    <row r="82" spans="1:148" ht="29.25" customHeight="1" x14ac:dyDescent="0.25">
      <c r="A82" s="112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9"/>
      <c r="AS82" s="137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9"/>
      <c r="BT82" s="98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100"/>
      <c r="CL82" s="98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100"/>
    </row>
    <row r="83" spans="1:148" ht="21" customHeight="1" x14ac:dyDescent="0.25">
      <c r="A83" s="112"/>
      <c r="B83" s="78" t="str">
        <f>'[1]оплата труда'!A391</f>
        <v>33. Смена отдельных досок наружной обшивки деревянных стен</v>
      </c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9"/>
      <c r="AS83" s="134" t="s">
        <v>148</v>
      </c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5"/>
      <c r="BR83" s="135"/>
      <c r="BS83" s="136"/>
      <c r="BT83" s="95">
        <f>'[1]оплата труда'!M398+'[1]Охрана труда'!F238+[1]материалы!H313</f>
        <v>324.91311412515432</v>
      </c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7"/>
      <c r="CL83" s="95">
        <f>BT83/('[1]хар-ка по 75-му'!$E$45+'[1]хар-ка по 75-му'!$F$48)/12</f>
        <v>0.34535832708881192</v>
      </c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7"/>
    </row>
    <row r="84" spans="1:148" ht="35.25" customHeight="1" x14ac:dyDescent="0.25">
      <c r="A84" s="112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9"/>
      <c r="AS84" s="137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9"/>
      <c r="BT84" s="98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100"/>
      <c r="CL84" s="98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100"/>
    </row>
    <row r="85" spans="1:148" ht="111" customHeight="1" x14ac:dyDescent="0.25">
      <c r="A85" s="112"/>
      <c r="B85" s="88" t="s">
        <v>172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9"/>
      <c r="AS85" s="111"/>
      <c r="AT85" s="140" t="s">
        <v>173</v>
      </c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1"/>
      <c r="BT85" s="98">
        <f>CL85*('[1]хар-ка по 75-му'!E45+'[1]хар-ка по 75-му'!F48)*12</f>
        <v>191.29600000000002</v>
      </c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100"/>
      <c r="CL85" s="98">
        <f>'[1]Аварийная служба'!B6/3</f>
        <v>0.20333333333333334</v>
      </c>
      <c r="CM85" s="99"/>
      <c r="CN85" s="99"/>
      <c r="CO85" s="99"/>
      <c r="CP85" s="99"/>
      <c r="CQ85" s="99"/>
      <c r="CR85" s="99"/>
      <c r="CS85" s="99"/>
      <c r="CT85" s="99"/>
      <c r="CU85" s="99"/>
      <c r="CV85" s="99"/>
      <c r="CW85" s="99"/>
      <c r="CX85" s="99"/>
      <c r="CY85" s="99"/>
      <c r="CZ85" s="99"/>
      <c r="DA85" s="99"/>
      <c r="DB85" s="99"/>
      <c r="DC85" s="99"/>
      <c r="DD85" s="100"/>
    </row>
    <row r="86" spans="1:148" ht="15.75" customHeight="1" x14ac:dyDescent="0.25">
      <c r="A86" s="77"/>
      <c r="B86" s="78" t="s">
        <v>174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9"/>
      <c r="AS86" s="77"/>
      <c r="AT86" s="80">
        <v>0</v>
      </c>
      <c r="AU86" s="80"/>
      <c r="AV86" s="80"/>
      <c r="AW86" s="80"/>
      <c r="AX86" s="80"/>
      <c r="AY86" s="80"/>
      <c r="AZ86" s="81"/>
      <c r="BA86" s="101" t="s">
        <v>152</v>
      </c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2"/>
      <c r="BT86" s="95">
        <f>CL86*'[1]хар-ка по 75-му'!E45*12*AT86</f>
        <v>0</v>
      </c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7"/>
      <c r="CL86" s="95">
        <f>5/12*AT86</f>
        <v>0</v>
      </c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7"/>
    </row>
    <row r="87" spans="1:148" ht="3" customHeight="1" x14ac:dyDescent="0.25">
      <c r="A87" s="87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9"/>
      <c r="AS87" s="90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2"/>
      <c r="BT87" s="98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99"/>
      <c r="CH87" s="99"/>
      <c r="CI87" s="99"/>
      <c r="CJ87" s="99"/>
      <c r="CK87" s="100"/>
      <c r="CL87" s="98"/>
      <c r="CM87" s="99"/>
      <c r="CN87" s="99"/>
      <c r="CO87" s="99"/>
      <c r="CP87" s="99"/>
      <c r="CQ87" s="99"/>
      <c r="CR87" s="99"/>
      <c r="CS87" s="99"/>
      <c r="CT87" s="99"/>
      <c r="CU87" s="99"/>
      <c r="CV87" s="99"/>
      <c r="CW87" s="99"/>
      <c r="CX87" s="99"/>
      <c r="CY87" s="99"/>
      <c r="CZ87" s="99"/>
      <c r="DA87" s="99"/>
      <c r="DB87" s="99"/>
      <c r="DC87" s="99"/>
      <c r="DD87" s="100"/>
    </row>
    <row r="88" spans="1:148" ht="15.75" customHeight="1" x14ac:dyDescent="0.25">
      <c r="A88" s="77"/>
      <c r="B88" s="78" t="s">
        <v>175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9"/>
      <c r="AS88" s="77"/>
      <c r="AT88" s="80">
        <v>0</v>
      </c>
      <c r="AU88" s="80"/>
      <c r="AV88" s="80"/>
      <c r="AW88" s="80"/>
      <c r="AX88" s="80"/>
      <c r="AY88" s="80"/>
      <c r="AZ88" s="81"/>
      <c r="BA88" s="101" t="s">
        <v>152</v>
      </c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2"/>
      <c r="BT88" s="95">
        <f>CL88*'[1]хар-ка по 75-му'!E45*12</f>
        <v>0</v>
      </c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7"/>
      <c r="CL88" s="95">
        <v>0</v>
      </c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7"/>
    </row>
    <row r="89" spans="1:148" ht="3" customHeight="1" x14ac:dyDescent="0.25">
      <c r="A89" s="87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9"/>
      <c r="AS89" s="90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2"/>
      <c r="BT89" s="98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99"/>
      <c r="CI89" s="99"/>
      <c r="CJ89" s="99"/>
      <c r="CK89" s="100"/>
      <c r="CL89" s="98"/>
      <c r="CM89" s="99"/>
      <c r="CN89" s="99"/>
      <c r="CO89" s="99"/>
      <c r="CP89" s="99"/>
      <c r="CQ89" s="99"/>
      <c r="CR89" s="99"/>
      <c r="CS89" s="99"/>
      <c r="CT89" s="99"/>
      <c r="CU89" s="99"/>
      <c r="CV89" s="99"/>
      <c r="CW89" s="99"/>
      <c r="CX89" s="99"/>
      <c r="CY89" s="99"/>
      <c r="CZ89" s="99"/>
      <c r="DA89" s="99"/>
      <c r="DB89" s="99"/>
      <c r="DC89" s="99"/>
      <c r="DD89" s="100"/>
    </row>
    <row r="90" spans="1:148" ht="17.45" customHeight="1" x14ac:dyDescent="0.25">
      <c r="A90" s="87"/>
      <c r="B90" s="42" t="s">
        <v>176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3"/>
      <c r="AS90" s="34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44"/>
      <c r="BT90" s="145">
        <f>BT9+BT11+BT13+BT15+BT18+BT20+BT22+BT24+BT27+BT29+BT32+BT34+BT36+BT39+BT41+BT44+BT51+BT53+BT55+BT57+BT59+BT61+BT63+BT65+BT67+BT69+BT71+BT73+BT75+BT77+BT79+BT81+BT83+BT85+BT86+BT88</f>
        <v>28014.296098273033</v>
      </c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7"/>
      <c r="CL90" s="145">
        <f>CL9+CL11+CL13+CL15+CL18+CL20+CL22+CL24+CL27+CL29+CL32+CL34+CL36+CL39+CL41+CL44+CL51+CL53+CL55+CL57+CL59+CL61+CL63+CL65+CL67+CL69+CL71+CL73+CL75+CL77+CL79+CL81+CL83+CL85+CL86+CL88</f>
        <v>29.777100444592932</v>
      </c>
      <c r="CM90" s="146"/>
      <c r="CN90" s="146"/>
      <c r="CO90" s="146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7"/>
      <c r="DF90" s="148"/>
      <c r="DG90" s="148"/>
      <c r="DH90" s="148"/>
      <c r="DI90" s="148"/>
      <c r="DJ90" s="148"/>
      <c r="DK90" s="148"/>
    </row>
    <row r="91" spans="1:148" ht="18" customHeight="1" x14ac:dyDescent="0.25">
      <c r="A91" s="33" t="s">
        <v>177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</row>
    <row r="92" spans="1:148" ht="18" customHeight="1" x14ac:dyDescent="0.25">
      <c r="A92" s="149" t="s">
        <v>178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5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151"/>
      <c r="BT92" s="145">
        <f>BT90*0.12</f>
        <v>3361.7155317927636</v>
      </c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7"/>
      <c r="CL92" s="145">
        <f>BT92/('[1]хар-ка по 75-му'!E45+'[1]хар-ка по 75-му'!F48)/12</f>
        <v>3.5732520533511516</v>
      </c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7"/>
    </row>
    <row r="93" spans="1:148" ht="18" customHeight="1" x14ac:dyDescent="0.25">
      <c r="A93" s="150" t="s">
        <v>179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151"/>
    </row>
    <row r="94" spans="1:148" x14ac:dyDescent="0.25">
      <c r="A94" s="149" t="s">
        <v>180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2"/>
      <c r="BR94" s="152"/>
      <c r="BS94" s="152"/>
      <c r="BT94" s="153">
        <f>BT92+BT90</f>
        <v>31376.011630065797</v>
      </c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  <c r="CH94" s="153"/>
      <c r="CI94" s="153"/>
      <c r="CJ94" s="153"/>
      <c r="CK94" s="153"/>
      <c r="CL94" s="153">
        <f>CL90+CL92</f>
        <v>33.350352497944087</v>
      </c>
      <c r="CM94" s="153"/>
      <c r="CN94" s="153"/>
      <c r="CO94" s="153"/>
      <c r="CP94" s="153"/>
      <c r="CQ94" s="153"/>
      <c r="CR94" s="153"/>
      <c r="CS94" s="153"/>
      <c r="CT94" s="153"/>
      <c r="CU94" s="153"/>
      <c r="CV94" s="153"/>
      <c r="CW94" s="153"/>
      <c r="CX94" s="153"/>
      <c r="CY94" s="153"/>
      <c r="CZ94" s="153"/>
      <c r="DA94" s="153"/>
      <c r="DB94" s="153"/>
      <c r="DC94" s="153"/>
      <c r="DD94" s="153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</row>
  </sheetData>
  <mergeCells count="218">
    <mergeCell ref="A92:AR92"/>
    <mergeCell ref="AS92:BS92"/>
    <mergeCell ref="BT92:CK92"/>
    <mergeCell ref="CL92:DD92"/>
    <mergeCell ref="A93:DD93"/>
    <mergeCell ref="A94:AR94"/>
    <mergeCell ref="AS94:BS94"/>
    <mergeCell ref="BT94:CK94"/>
    <mergeCell ref="CL94:DD94"/>
    <mergeCell ref="B90:AR90"/>
    <mergeCell ref="AS90:BS90"/>
    <mergeCell ref="BT90:CK90"/>
    <mergeCell ref="CL90:DD90"/>
    <mergeCell ref="DF90:DK90"/>
    <mergeCell ref="A91:DD91"/>
    <mergeCell ref="B88:AR89"/>
    <mergeCell ref="AT88:AY88"/>
    <mergeCell ref="BA88:BS88"/>
    <mergeCell ref="BT88:CK89"/>
    <mergeCell ref="CL88:DD89"/>
    <mergeCell ref="AS89:BS89"/>
    <mergeCell ref="B85:AR85"/>
    <mergeCell ref="AT85:BS85"/>
    <mergeCell ref="BT85:CK85"/>
    <mergeCell ref="CL85:DD85"/>
    <mergeCell ref="B86:AR87"/>
    <mergeCell ref="AT86:AY86"/>
    <mergeCell ref="BA86:BS86"/>
    <mergeCell ref="BT86:CK87"/>
    <mergeCell ref="CL86:DD87"/>
    <mergeCell ref="AS87:BS87"/>
    <mergeCell ref="B81:AR82"/>
    <mergeCell ref="AS81:BS81"/>
    <mergeCell ref="BT81:CK82"/>
    <mergeCell ref="CL81:DD82"/>
    <mergeCell ref="AS82:BS82"/>
    <mergeCell ref="B83:AR84"/>
    <mergeCell ref="AS83:BS83"/>
    <mergeCell ref="BT83:CK84"/>
    <mergeCell ref="CL83:DD84"/>
    <mergeCell ref="AS84:BS84"/>
    <mergeCell ref="B77:AR78"/>
    <mergeCell ref="AS77:BS77"/>
    <mergeCell ref="BT77:CK78"/>
    <mergeCell ref="CL77:DD78"/>
    <mergeCell ref="AS78:BS78"/>
    <mergeCell ref="B79:AR80"/>
    <mergeCell ref="AS79:BS79"/>
    <mergeCell ref="BT79:CK80"/>
    <mergeCell ref="CL79:DD80"/>
    <mergeCell ref="AS80:BS80"/>
    <mergeCell ref="B73:AR74"/>
    <mergeCell ref="AS73:BS73"/>
    <mergeCell ref="BT73:CK74"/>
    <mergeCell ref="CL73:DD74"/>
    <mergeCell ref="AS74:BS74"/>
    <mergeCell ref="B75:AR76"/>
    <mergeCell ref="AS75:BS75"/>
    <mergeCell ref="BT75:CK76"/>
    <mergeCell ref="CL75:DD76"/>
    <mergeCell ref="AS76:BS76"/>
    <mergeCell ref="B69:AR70"/>
    <mergeCell ref="AS69:BS69"/>
    <mergeCell ref="BT69:CK70"/>
    <mergeCell ref="CL69:DD70"/>
    <mergeCell ref="AS70:BS70"/>
    <mergeCell ref="B71:AR72"/>
    <mergeCell ref="AS71:BS71"/>
    <mergeCell ref="BT71:CK72"/>
    <mergeCell ref="CL71:DD72"/>
    <mergeCell ref="AS72:BS72"/>
    <mergeCell ref="B65:AR66"/>
    <mergeCell ref="AS65:BS65"/>
    <mergeCell ref="BT65:CK66"/>
    <mergeCell ref="CL65:DD66"/>
    <mergeCell ref="AS66:BS66"/>
    <mergeCell ref="B67:AR68"/>
    <mergeCell ref="AS67:BS67"/>
    <mergeCell ref="BT67:CK68"/>
    <mergeCell ref="CL67:DD68"/>
    <mergeCell ref="AS68:BS68"/>
    <mergeCell ref="B61:AR62"/>
    <mergeCell ref="AS61:BS61"/>
    <mergeCell ref="BT61:CK62"/>
    <mergeCell ref="CL61:DD62"/>
    <mergeCell ref="AS62:BS62"/>
    <mergeCell ref="B63:AR64"/>
    <mergeCell ref="AS63:BS63"/>
    <mergeCell ref="BT63:CK64"/>
    <mergeCell ref="CL63:DD64"/>
    <mergeCell ref="AS64:BS64"/>
    <mergeCell ref="B57:AR58"/>
    <mergeCell ref="AS57:BS57"/>
    <mergeCell ref="BT57:CK58"/>
    <mergeCell ref="CL57:DD58"/>
    <mergeCell ref="AS58:BS58"/>
    <mergeCell ref="B59:AR60"/>
    <mergeCell ref="AS59:BS59"/>
    <mergeCell ref="BT59:CK60"/>
    <mergeCell ref="CL59:DD60"/>
    <mergeCell ref="AS60:BS60"/>
    <mergeCell ref="B53:AR54"/>
    <mergeCell ref="BT53:CK54"/>
    <mergeCell ref="CL53:DD54"/>
    <mergeCell ref="AS54:BS54"/>
    <mergeCell ref="B55:AR56"/>
    <mergeCell ref="AS55:BS55"/>
    <mergeCell ref="BT55:CK56"/>
    <mergeCell ref="CL55:DD56"/>
    <mergeCell ref="AS56:BS56"/>
    <mergeCell ref="AT49:AY49"/>
    <mergeCell ref="BA49:BS49"/>
    <mergeCell ref="B51:AR52"/>
    <mergeCell ref="BT51:CK52"/>
    <mergeCell ref="CL51:DD52"/>
    <mergeCell ref="AS52:BS52"/>
    <mergeCell ref="A43:DD43"/>
    <mergeCell ref="B44:AR50"/>
    <mergeCell ref="AT44:BS44"/>
    <mergeCell ref="BT44:CK50"/>
    <mergeCell ref="CL44:DD50"/>
    <mergeCell ref="BE45:BJ45"/>
    <mergeCell ref="AT46:BS46"/>
    <mergeCell ref="AT47:AY47"/>
    <mergeCell ref="BA47:BS47"/>
    <mergeCell ref="AT48:BS48"/>
    <mergeCell ref="B39:AR40"/>
    <mergeCell ref="AT39:AY39"/>
    <mergeCell ref="BT39:CK40"/>
    <mergeCell ref="CL39:DD40"/>
    <mergeCell ref="B41:AR42"/>
    <mergeCell ref="AT41:AY41"/>
    <mergeCell ref="BA41:BS41"/>
    <mergeCell ref="BT41:CK42"/>
    <mergeCell ref="CL41:DD42"/>
    <mergeCell ref="AS42:BS42"/>
    <mergeCell ref="B36:AR38"/>
    <mergeCell ref="AT36:BS36"/>
    <mergeCell ref="BT36:CK38"/>
    <mergeCell ref="CL36:DD38"/>
    <mergeCell ref="BE37:BR37"/>
    <mergeCell ref="AT38:BS38"/>
    <mergeCell ref="B34:AR35"/>
    <mergeCell ref="AT34:AY34"/>
    <mergeCell ref="BA34:BS34"/>
    <mergeCell ref="BT34:CK35"/>
    <mergeCell ref="CL34:DD35"/>
    <mergeCell ref="AS35:BS35"/>
    <mergeCell ref="A31:DD31"/>
    <mergeCell ref="B32:AR33"/>
    <mergeCell ref="AT32:AY32"/>
    <mergeCell ref="BA32:BS32"/>
    <mergeCell ref="BT32:CK33"/>
    <mergeCell ref="CL32:DD33"/>
    <mergeCell ref="AS33:BS33"/>
    <mergeCell ref="B27:AR28"/>
    <mergeCell ref="AS27:BS27"/>
    <mergeCell ref="BT27:CK28"/>
    <mergeCell ref="CL27:DD28"/>
    <mergeCell ref="AS28:BS28"/>
    <mergeCell ref="B29:AR30"/>
    <mergeCell ref="AS29:BS29"/>
    <mergeCell ref="BT29:CK30"/>
    <mergeCell ref="CL29:DD30"/>
    <mergeCell ref="AS30:BS30"/>
    <mergeCell ref="B24:AR26"/>
    <mergeCell ref="AT24:BS24"/>
    <mergeCell ref="BT24:CK26"/>
    <mergeCell ref="CL24:DD26"/>
    <mergeCell ref="BE25:BJ25"/>
    <mergeCell ref="AT26:BS26"/>
    <mergeCell ref="B20:AR21"/>
    <mergeCell ref="AT20:AY20"/>
    <mergeCell ref="BT20:CK21"/>
    <mergeCell ref="CL20:DD21"/>
    <mergeCell ref="AS21:BS21"/>
    <mergeCell ref="B22:AR23"/>
    <mergeCell ref="AT22:AY22"/>
    <mergeCell ref="BT22:CK23"/>
    <mergeCell ref="CL22:DD23"/>
    <mergeCell ref="AS23:BS23"/>
    <mergeCell ref="A17:DD17"/>
    <mergeCell ref="B18:AR19"/>
    <mergeCell ref="AT18:AY18"/>
    <mergeCell ref="BT18:CK19"/>
    <mergeCell ref="CL18:DD19"/>
    <mergeCell ref="AS19:BS19"/>
    <mergeCell ref="B15:AR16"/>
    <mergeCell ref="AT15:AY15"/>
    <mergeCell ref="BA15:BS15"/>
    <mergeCell ref="BT15:CK16"/>
    <mergeCell ref="CL15:DD16"/>
    <mergeCell ref="AS16:BS16"/>
    <mergeCell ref="B11:AR12"/>
    <mergeCell ref="AT11:AY11"/>
    <mergeCell ref="BT11:CK12"/>
    <mergeCell ref="CL11:DD12"/>
    <mergeCell ref="AS12:BS12"/>
    <mergeCell ref="B13:AR14"/>
    <mergeCell ref="AT13:AY13"/>
    <mergeCell ref="BT13:CK14"/>
    <mergeCell ref="CL13:DD14"/>
    <mergeCell ref="AS14:BS14"/>
    <mergeCell ref="A8:DD8"/>
    <mergeCell ref="B9:AR10"/>
    <mergeCell ref="AT9:AY9"/>
    <mergeCell ref="BT9:CK10"/>
    <mergeCell ref="CL9:DD10"/>
    <mergeCell ref="AS10:BS10"/>
    <mergeCell ref="A2:DD2"/>
    <mergeCell ref="A3:DD3"/>
    <mergeCell ref="A4:DD4"/>
    <mergeCell ref="A5:DD5"/>
    <mergeCell ref="AF6:BY6"/>
    <mergeCell ref="A7:AR7"/>
    <mergeCell ref="AS7:BS7"/>
    <mergeCell ref="BT7:CK7"/>
    <mergeCell ref="CL7:DD7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2015-03-24T04:18:32Z</dcterms:created>
  <dcterms:modified xsi:type="dcterms:W3CDTF">2015-03-24T04:19:09Z</dcterms:modified>
</cp:coreProperties>
</file>