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440" windowHeight="9270"/>
  </bookViews>
  <sheets>
    <sheet name="Р153.1" sheetId="5" r:id="rId1"/>
  </sheets>
  <calcPr calcId="125725" refMode="R1C1"/>
</workbook>
</file>

<file path=xl/calcChain.xml><?xml version="1.0" encoding="utf-8"?>
<calcChain xmlns="http://schemas.openxmlformats.org/spreadsheetml/2006/main">
  <c r="J11" i="5"/>
  <c r="I15"/>
  <c r="J15"/>
  <c r="J16"/>
  <c r="J18"/>
  <c r="J19"/>
  <c r="J20"/>
  <c r="J21"/>
  <c r="J22"/>
  <c r="J23"/>
  <c r="J24"/>
  <c r="J25"/>
  <c r="J26"/>
  <c r="J30"/>
  <c r="J31"/>
  <c r="J32"/>
  <c r="J33"/>
  <c r="J35"/>
  <c r="J36"/>
  <c r="J38"/>
  <c r="J41"/>
  <c r="J44"/>
</calcChain>
</file>

<file path=xl/sharedStrings.xml><?xml version="1.0" encoding="utf-8"?>
<sst xmlns="http://schemas.openxmlformats.org/spreadsheetml/2006/main" count="47" uniqueCount="47">
  <si>
    <t>ОТЧЕТ</t>
  </si>
  <si>
    <t>ООО "УК "Радуга"</t>
  </si>
  <si>
    <t>о расходовании средств по объекту</t>
  </si>
  <si>
    <t xml:space="preserve">за период с 01.01.2013 по 31.12.2013  </t>
  </si>
  <si>
    <t xml:space="preserve">Площадь общая,м2 </t>
  </si>
  <si>
    <t>в рублях</t>
  </si>
  <si>
    <t>Остаток (+), перерасход (-) на 01.01.2013г.</t>
  </si>
  <si>
    <t>Долг за населением(+), переплата (-) на 01.01.2013г.</t>
  </si>
  <si>
    <t xml:space="preserve">Начислено населению, всего </t>
  </si>
  <si>
    <t xml:space="preserve">  начислено на содержание жилья</t>
  </si>
  <si>
    <t xml:space="preserve">  начислено на ремонт жилья</t>
  </si>
  <si>
    <t>Фактические доходы, всего</t>
  </si>
  <si>
    <t xml:space="preserve">  оплачено населением на содержание жилья</t>
  </si>
  <si>
    <t xml:space="preserve">  оплачено населением на ремонт жилья</t>
  </si>
  <si>
    <t>Расходы, всего</t>
  </si>
  <si>
    <t xml:space="preserve">  оплата сл-сантехн., электрикам, уборщ. территории и лест.кл. с налогами </t>
  </si>
  <si>
    <t xml:space="preserve"> налоги ( УСН-6% от доходов)</t>
  </si>
  <si>
    <t xml:space="preserve"> комиссионные банка (за сбор платежей-2% от доходов)</t>
  </si>
  <si>
    <t>в том числе:</t>
  </si>
  <si>
    <t>Остаток (+), перерасход (-) на 01.01.2014г.</t>
  </si>
  <si>
    <t>Долг за населением(+), переплата (-) на 01.01.2014г.</t>
  </si>
  <si>
    <t>( по содержанию и ремонту жилья)</t>
  </si>
  <si>
    <t>Исполнитель</t>
  </si>
  <si>
    <t>Желтухина О.В.</t>
  </si>
  <si>
    <t>ул.Радищева, 153/1</t>
  </si>
  <si>
    <t xml:space="preserve">  Начислено по нежилым помещениям </t>
  </si>
  <si>
    <t xml:space="preserve"> Оплачено по нежилым помещениям </t>
  </si>
  <si>
    <t xml:space="preserve"> 1. Расходы по обслуживанию жилого дома</t>
  </si>
  <si>
    <t xml:space="preserve">  тиражтирование договоров</t>
  </si>
  <si>
    <t xml:space="preserve"> аварийное обслуживание</t>
  </si>
  <si>
    <t xml:space="preserve"> по договору на вывоз твердых бытовых отходов </t>
  </si>
  <si>
    <t>содержание лифтов</t>
  </si>
  <si>
    <t>содержание информационных систем, сопровождение сайта</t>
  </si>
  <si>
    <t>очистка от снега придомовой территории</t>
  </si>
  <si>
    <t>биллинговое обслуживание приборов учета</t>
  </si>
  <si>
    <t>техническое обслуживание СКУД (Домофон)</t>
  </si>
  <si>
    <t xml:space="preserve"> услуги по управлению многоквартирным  домом</t>
  </si>
  <si>
    <t>2.Ремонтные работы, всего</t>
  </si>
  <si>
    <t>Установка  вентилей шаров. d15,20, маномерта, термометра</t>
  </si>
  <si>
    <t>Замена преобразователей давления</t>
  </si>
  <si>
    <t>Замена трансформаторов, счетчиков</t>
  </si>
  <si>
    <t>Замена электрики, эл.лампочек (пл.вставка, авт.выкл.,патрон)</t>
  </si>
  <si>
    <t>Установка почтовых ящиков</t>
  </si>
  <si>
    <t>Устройство защиты от падения снега, льда с кровли</t>
  </si>
  <si>
    <t>Поверка теплосчетчика</t>
  </si>
  <si>
    <t>Утепление чердачного перекрытия</t>
  </si>
  <si>
    <t>долг по нежилым помещениям на 01.01.2014г.</t>
  </si>
</sst>
</file>

<file path=xl/styles.xml><?xml version="1.0" encoding="utf-8"?>
<styleSheet xmlns="http://schemas.openxmlformats.org/spreadsheetml/2006/main">
  <numFmts count="1">
    <numFmt numFmtId="164" formatCode="0.0"/>
  </numFmts>
  <fonts count="1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i/>
      <sz val="12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2" fillId="0" borderId="0" xfId="2" applyFont="1" applyFill="1" applyBorder="1"/>
    <xf numFmtId="0" fontId="2" fillId="0" borderId="0" xfId="2" applyFont="1" applyFill="1"/>
    <xf numFmtId="0" fontId="2" fillId="0" borderId="0" xfId="2" applyFont="1" applyAlignment="1">
      <alignment horizontal="right"/>
    </xf>
    <xf numFmtId="4" fontId="2" fillId="0" borderId="1" xfId="2" applyNumberFormat="1" applyFont="1" applyBorder="1"/>
    <xf numFmtId="4" fontId="2" fillId="0" borderId="0" xfId="2" applyNumberFormat="1" applyFont="1"/>
    <xf numFmtId="0" fontId="5" fillId="0" borderId="0" xfId="2" applyFont="1"/>
    <xf numFmtId="0" fontId="2" fillId="0" borderId="0" xfId="2" applyFont="1" applyBorder="1"/>
    <xf numFmtId="4" fontId="4" fillId="0" borderId="2" xfId="2" applyNumberFormat="1" applyFont="1" applyBorder="1"/>
    <xf numFmtId="2" fontId="2" fillId="0" borderId="0" xfId="2" applyNumberFormat="1" applyFont="1"/>
    <xf numFmtId="4" fontId="2" fillId="0" borderId="0" xfId="2" applyNumberFormat="1" applyFont="1" applyBorder="1"/>
    <xf numFmtId="4" fontId="2" fillId="0" borderId="0" xfId="2" applyNumberFormat="1" applyFont="1" applyFill="1"/>
    <xf numFmtId="0" fontId="10" fillId="0" borderId="0" xfId="2" applyFont="1"/>
    <xf numFmtId="164" fontId="10" fillId="0" borderId="0" xfId="2" applyNumberFormat="1" applyFont="1"/>
    <xf numFmtId="0" fontId="6" fillId="0" borderId="0" xfId="2" applyFont="1"/>
    <xf numFmtId="4" fontId="2" fillId="0" borderId="1" xfId="2" applyNumberFormat="1" applyFont="1" applyFill="1" applyBorder="1"/>
    <xf numFmtId="0" fontId="2" fillId="0" borderId="0" xfId="2" applyFont="1" applyAlignment="1"/>
    <xf numFmtId="0" fontId="7" fillId="0" borderId="0" xfId="2" applyFont="1" applyAlignment="1"/>
    <xf numFmtId="0" fontId="7" fillId="0" borderId="0" xfId="2" applyFont="1" applyBorder="1" applyAlignment="1"/>
    <xf numFmtId="4" fontId="2" fillId="2" borderId="1" xfId="2" applyNumberFormat="1" applyFont="1" applyFill="1" applyBorder="1"/>
    <xf numFmtId="0" fontId="8" fillId="0" borderId="0" xfId="2" applyFont="1"/>
    <xf numFmtId="4" fontId="8" fillId="0" borderId="0" xfId="2" applyNumberFormat="1" applyFont="1"/>
    <xf numFmtId="0" fontId="8" fillId="0" borderId="1" xfId="2" applyFont="1" applyBorder="1"/>
    <xf numFmtId="0" fontId="8" fillId="0" borderId="3" xfId="2" applyFont="1" applyBorder="1" applyAlignment="1"/>
    <xf numFmtId="0" fontId="8" fillId="0" borderId="4" xfId="2" applyFont="1" applyBorder="1" applyAlignment="1"/>
    <xf numFmtId="0" fontId="8" fillId="0" borderId="5" xfId="2" applyFont="1" applyBorder="1" applyAlignment="1"/>
    <xf numFmtId="4" fontId="8" fillId="0" borderId="1" xfId="2" applyNumberFormat="1" applyFont="1" applyBorder="1"/>
    <xf numFmtId="4" fontId="2" fillId="0" borderId="6" xfId="2" applyNumberFormat="1" applyFont="1" applyBorder="1"/>
    <xf numFmtId="0" fontId="8" fillId="0" borderId="3" xfId="2" applyFont="1" applyBorder="1" applyAlignment="1"/>
    <xf numFmtId="0" fontId="8" fillId="0" borderId="4" xfId="2" applyFont="1" applyBorder="1" applyAlignment="1"/>
    <xf numFmtId="0" fontId="8" fillId="0" borderId="5" xfId="2" applyFont="1" applyBorder="1" applyAlignment="1"/>
    <xf numFmtId="0" fontId="4" fillId="3" borderId="3" xfId="2" applyFont="1" applyFill="1" applyBorder="1" applyAlignment="1"/>
    <xf numFmtId="0" fontId="4" fillId="3" borderId="5" xfId="2" applyFont="1" applyFill="1" applyBorder="1" applyAlignment="1"/>
    <xf numFmtId="0" fontId="2" fillId="0" borderId="0" xfId="2" applyFont="1" applyBorder="1" applyAlignment="1"/>
  </cellXfs>
  <cellStyles count="3">
    <cellStyle name="Обычный" xfId="0" builtinId="0"/>
    <cellStyle name="Обычный 2" xfId="1"/>
    <cellStyle name="Обычный_Отчет,13 -Радуга 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4"/>
  </sheetPr>
  <dimension ref="A2:M50"/>
  <sheetViews>
    <sheetView tabSelected="1" topLeftCell="B1" workbookViewId="0">
      <selection activeCell="M44" sqref="M44:M45"/>
    </sheetView>
  </sheetViews>
  <sheetFormatPr defaultRowHeight="15.75"/>
  <cols>
    <col min="1" max="1" width="11.85546875" style="1" hidden="1" customWidth="1"/>
    <col min="2" max="2" width="9.140625" style="1"/>
    <col min="3" max="3" width="8.42578125" style="1" customWidth="1"/>
    <col min="4" max="4" width="10.28515625" style="1" customWidth="1"/>
    <col min="5" max="8" width="9.140625" style="1"/>
    <col min="9" max="9" width="16.28515625" style="1" customWidth="1"/>
    <col min="10" max="10" width="15.140625" style="1" customWidth="1"/>
    <col min="11" max="11" width="9.140625" style="1"/>
    <col min="12" max="12" width="11.28515625" style="1" bestFit="1" customWidth="1"/>
    <col min="13" max="13" width="10.140625" style="1" bestFit="1" customWidth="1"/>
    <col min="14" max="16384" width="9.140625" style="1"/>
  </cols>
  <sheetData>
    <row r="2" spans="3:10" ht="18.75">
      <c r="E2" s="2" t="s">
        <v>0</v>
      </c>
      <c r="I2" s="1" t="s">
        <v>1</v>
      </c>
    </row>
    <row r="3" spans="3:10">
      <c r="D3" s="3" t="s">
        <v>2</v>
      </c>
      <c r="E3" s="3"/>
      <c r="F3" s="3"/>
      <c r="G3" s="3"/>
      <c r="H3" s="4"/>
      <c r="I3" s="34" t="s">
        <v>24</v>
      </c>
      <c r="J3" s="35"/>
    </row>
    <row r="4" spans="3:10">
      <c r="D4" s="3" t="s">
        <v>3</v>
      </c>
      <c r="E4" s="3"/>
      <c r="F4" s="3"/>
      <c r="G4" s="3"/>
    </row>
    <row r="5" spans="3:10">
      <c r="I5" s="5"/>
    </row>
    <row r="6" spans="3:10">
      <c r="C6" s="1" t="s">
        <v>4</v>
      </c>
      <c r="E6" s="1">
        <v>5009.5</v>
      </c>
      <c r="F6" s="5">
        <v>466.5</v>
      </c>
    </row>
    <row r="7" spans="3:10">
      <c r="J7" s="6" t="s">
        <v>5</v>
      </c>
    </row>
    <row r="8" spans="3:10">
      <c r="C8" s="1" t="s">
        <v>6</v>
      </c>
      <c r="J8" s="7">
        <v>-110971.91280000001</v>
      </c>
    </row>
    <row r="9" spans="3:10">
      <c r="C9" s="1" t="s">
        <v>7</v>
      </c>
      <c r="J9" s="7">
        <v>181802.09000000008</v>
      </c>
    </row>
    <row r="10" spans="3:10" ht="16.5" thickBot="1">
      <c r="J10" s="8"/>
    </row>
    <row r="11" spans="3:10" ht="19.5" thickBot="1">
      <c r="C11" s="2" t="s">
        <v>8</v>
      </c>
      <c r="D11" s="2"/>
      <c r="E11" s="2"/>
      <c r="F11" s="9"/>
      <c r="G11" s="10"/>
      <c r="H11" s="10"/>
      <c r="J11" s="11">
        <f>J12+J13+J14</f>
        <v>1669996.43</v>
      </c>
    </row>
    <row r="12" spans="3:10">
      <c r="C12" s="1" t="s">
        <v>9</v>
      </c>
      <c r="I12" s="12"/>
      <c r="J12" s="13">
        <v>1095879.6000000001</v>
      </c>
    </row>
    <row r="13" spans="3:10">
      <c r="C13" s="1" t="s">
        <v>10</v>
      </c>
      <c r="I13" s="12"/>
      <c r="J13" s="13">
        <v>430416.17</v>
      </c>
    </row>
    <row r="14" spans="3:10" ht="16.5" thickBot="1">
      <c r="C14" s="1" t="s">
        <v>25</v>
      </c>
      <c r="J14" s="14">
        <v>143700.66</v>
      </c>
    </row>
    <row r="15" spans="3:10" ht="19.5" thickBot="1">
      <c r="C15" s="2" t="s">
        <v>11</v>
      </c>
      <c r="D15" s="2"/>
      <c r="E15" s="2"/>
      <c r="F15" s="9"/>
      <c r="H15" s="15"/>
      <c r="I15" s="16">
        <f>J15/J11*100</f>
        <v>90.687245387704223</v>
      </c>
      <c r="J15" s="11">
        <f>J17+J16+J18</f>
        <v>1514473.7604400001</v>
      </c>
    </row>
    <row r="16" spans="3:10">
      <c r="C16" s="1" t="s">
        <v>12</v>
      </c>
      <c r="J16" s="8">
        <f>1035370.55+18566.81</f>
        <v>1053937.3600000001</v>
      </c>
    </row>
    <row r="17" spans="3:10">
      <c r="C17" s="1" t="s">
        <v>13</v>
      </c>
      <c r="J17" s="8">
        <v>340690.05</v>
      </c>
    </row>
    <row r="18" spans="3:10" ht="16.5" thickBot="1">
      <c r="C18" s="1" t="s">
        <v>26</v>
      </c>
      <c r="J18" s="14">
        <f>J14*0.834</f>
        <v>119846.35043999999</v>
      </c>
    </row>
    <row r="19" spans="3:10" ht="19.5" thickBot="1">
      <c r="C19" s="2" t="s">
        <v>14</v>
      </c>
      <c r="J19" s="11">
        <f>J20+J33</f>
        <v>1399489.0604264</v>
      </c>
    </row>
    <row r="20" spans="3:10">
      <c r="C20" s="1" t="s">
        <v>27</v>
      </c>
      <c r="J20" s="8">
        <f>J21+J22+J23+J24+J25+J26+J27+J28+J29+J30+J31+J32</f>
        <v>1097038.8004264</v>
      </c>
    </row>
    <row r="21" spans="3:10">
      <c r="C21" s="17" t="s">
        <v>15</v>
      </c>
      <c r="J21" s="7">
        <f>28114.55*12</f>
        <v>337374.6</v>
      </c>
    </row>
    <row r="22" spans="3:10">
      <c r="C22" s="1" t="s">
        <v>28</v>
      </c>
      <c r="J22" s="7">
        <f>2272</f>
        <v>2272</v>
      </c>
    </row>
    <row r="23" spans="3:10">
      <c r="C23" s="1" t="s">
        <v>29</v>
      </c>
      <c r="J23" s="7">
        <f>0.57*E6*12</f>
        <v>34264.979999999996</v>
      </c>
    </row>
    <row r="24" spans="3:10">
      <c r="C24" s="1" t="s">
        <v>30</v>
      </c>
      <c r="J24" s="18">
        <f>E6*1.56*6+E6*2.11+E6*2.18*5</f>
        <v>112062.51500000001</v>
      </c>
    </row>
    <row r="25" spans="3:10">
      <c r="C25" s="1" t="s">
        <v>31</v>
      </c>
      <c r="J25" s="7">
        <f>3.4*E6*12</f>
        <v>204387.59999999998</v>
      </c>
    </row>
    <row r="26" spans="3:10">
      <c r="C26" s="19" t="s">
        <v>32</v>
      </c>
      <c r="D26" s="20"/>
      <c r="E26" s="20"/>
      <c r="F26" s="20"/>
      <c r="G26" s="20"/>
      <c r="H26" s="20"/>
      <c r="I26" s="21"/>
      <c r="J26" s="7">
        <f>1.24*E6</f>
        <v>6211.78</v>
      </c>
    </row>
    <row r="27" spans="3:10">
      <c r="C27" s="36" t="s">
        <v>33</v>
      </c>
      <c r="D27" s="36"/>
      <c r="E27" s="36"/>
      <c r="F27" s="36"/>
      <c r="G27" s="36"/>
      <c r="H27" s="36"/>
      <c r="I27" s="21"/>
      <c r="J27" s="7">
        <v>46586.559999999998</v>
      </c>
    </row>
    <row r="28" spans="3:10">
      <c r="C28" s="36" t="s">
        <v>34</v>
      </c>
      <c r="D28" s="36"/>
      <c r="E28" s="36"/>
      <c r="F28" s="36"/>
      <c r="G28" s="36"/>
      <c r="H28" s="36"/>
      <c r="I28" s="21"/>
      <c r="J28" s="7">
        <v>5558.22</v>
      </c>
    </row>
    <row r="29" spans="3:10">
      <c r="C29" s="36" t="s">
        <v>35</v>
      </c>
      <c r="D29" s="36"/>
      <c r="E29" s="36"/>
      <c r="F29" s="36"/>
      <c r="G29" s="36"/>
      <c r="H29" s="36"/>
      <c r="I29" s="21"/>
      <c r="J29" s="7">
        <v>29160</v>
      </c>
    </row>
    <row r="30" spans="3:10">
      <c r="C30" s="1" t="s">
        <v>36</v>
      </c>
      <c r="J30" s="7">
        <f>J11*0.12</f>
        <v>200399.5716</v>
      </c>
    </row>
    <row r="31" spans="3:10">
      <c r="C31" s="1" t="s">
        <v>16</v>
      </c>
      <c r="J31" s="7">
        <f>J15*0.06</f>
        <v>90868.4256264</v>
      </c>
    </row>
    <row r="32" spans="3:10">
      <c r="C32" s="1" t="s">
        <v>17</v>
      </c>
      <c r="J32" s="7">
        <f>(J16+J17)*0.02</f>
        <v>27892.548200000005</v>
      </c>
    </row>
    <row r="33" spans="3:13">
      <c r="C33" s="1" t="s">
        <v>37</v>
      </c>
      <c r="J33" s="22">
        <f>J35+J36+J37+J38+J39+J40+J41+J42</f>
        <v>302450.26</v>
      </c>
    </row>
    <row r="34" spans="3:13">
      <c r="C34" s="23" t="s">
        <v>18</v>
      </c>
      <c r="D34" s="23"/>
      <c r="E34" s="23"/>
      <c r="F34" s="23"/>
      <c r="G34" s="23"/>
      <c r="H34" s="23"/>
      <c r="I34" s="23"/>
      <c r="J34" s="24"/>
    </row>
    <row r="35" spans="3:13">
      <c r="C35" s="25">
        <v>1</v>
      </c>
      <c r="D35" s="26" t="s">
        <v>38</v>
      </c>
      <c r="E35" s="27"/>
      <c r="F35" s="27"/>
      <c r="G35" s="27"/>
      <c r="H35" s="27"/>
      <c r="I35" s="28"/>
      <c r="J35" s="29">
        <f>278.48/2+235/2+120.67*6+85.18*3</f>
        <v>1236.3</v>
      </c>
    </row>
    <row r="36" spans="3:13">
      <c r="C36" s="25">
        <v>2</v>
      </c>
      <c r="D36" s="31" t="s">
        <v>39</v>
      </c>
      <c r="E36" s="32"/>
      <c r="F36" s="32"/>
      <c r="G36" s="32"/>
      <c r="H36" s="32"/>
      <c r="I36" s="33"/>
      <c r="J36" s="29">
        <f>2800+1400</f>
        <v>4200</v>
      </c>
    </row>
    <row r="37" spans="3:13">
      <c r="C37" s="25">
        <v>3</v>
      </c>
      <c r="D37" s="31" t="s">
        <v>40</v>
      </c>
      <c r="E37" s="32"/>
      <c r="F37" s="32"/>
      <c r="G37" s="32"/>
      <c r="H37" s="32"/>
      <c r="I37" s="33"/>
      <c r="J37" s="29">
        <v>4434.6000000000004</v>
      </c>
    </row>
    <row r="38" spans="3:13">
      <c r="C38" s="25">
        <v>4</v>
      </c>
      <c r="D38" s="31" t="s">
        <v>41</v>
      </c>
      <c r="E38" s="32"/>
      <c r="F38" s="32"/>
      <c r="G38" s="32"/>
      <c r="H38" s="32"/>
      <c r="I38" s="33"/>
      <c r="J38" s="29">
        <f>1728.3+800</f>
        <v>2528.3000000000002</v>
      </c>
    </row>
    <row r="39" spans="3:13">
      <c r="C39" s="25">
        <v>5</v>
      </c>
      <c r="D39" s="31" t="s">
        <v>42</v>
      </c>
      <c r="E39" s="32"/>
      <c r="F39" s="32"/>
      <c r="G39" s="32"/>
      <c r="H39" s="32"/>
      <c r="I39" s="33"/>
      <c r="J39" s="29">
        <v>26325</v>
      </c>
    </row>
    <row r="40" spans="3:13">
      <c r="C40" s="25">
        <v>6</v>
      </c>
      <c r="D40" s="26" t="s">
        <v>43</v>
      </c>
      <c r="E40" s="27"/>
      <c r="F40" s="27"/>
      <c r="G40" s="27"/>
      <c r="H40" s="27"/>
      <c r="I40" s="28"/>
      <c r="J40" s="29">
        <v>35196.06</v>
      </c>
    </row>
    <row r="41" spans="3:13">
      <c r="C41" s="25">
        <v>7</v>
      </c>
      <c r="D41" s="26" t="s">
        <v>44</v>
      </c>
      <c r="E41" s="27"/>
      <c r="F41" s="27"/>
      <c r="G41" s="27"/>
      <c r="H41" s="27"/>
      <c r="I41" s="28"/>
      <c r="J41" s="29">
        <f>12400+6000</f>
        <v>18400</v>
      </c>
    </row>
    <row r="42" spans="3:13">
      <c r="C42" s="25">
        <v>8</v>
      </c>
      <c r="D42" s="26" t="s">
        <v>45</v>
      </c>
      <c r="E42" s="27"/>
      <c r="F42" s="27"/>
      <c r="G42" s="27"/>
      <c r="H42" s="27"/>
      <c r="I42" s="28"/>
      <c r="J42" s="29">
        <v>210130</v>
      </c>
    </row>
    <row r="43" spans="3:13" ht="16.5" thickBot="1">
      <c r="J43" s="8"/>
    </row>
    <row r="44" spans="3:13" ht="16.5" thickBot="1">
      <c r="C44" s="1" t="s">
        <v>19</v>
      </c>
      <c r="J44" s="11">
        <f xml:space="preserve"> J8+J15-J19</f>
        <v>4012.7872136000078</v>
      </c>
    </row>
    <row r="45" spans="3:13">
      <c r="C45" s="1" t="s">
        <v>20</v>
      </c>
      <c r="I45" s="8"/>
      <c r="J45" s="30">
        <v>302111.34999999998</v>
      </c>
      <c r="L45" s="8"/>
    </row>
    <row r="46" spans="3:13">
      <c r="C46" s="1" t="s">
        <v>21</v>
      </c>
      <c r="J46" s="8"/>
    </row>
    <row r="47" spans="3:13">
      <c r="C47" s="1" t="s">
        <v>46</v>
      </c>
      <c r="J47" s="8">
        <v>35213.410000000003</v>
      </c>
      <c r="L47" s="8"/>
      <c r="M47" s="8"/>
    </row>
    <row r="48" spans="3:13">
      <c r="J48" s="13"/>
    </row>
    <row r="49" spans="3:10">
      <c r="C49" s="1" t="s">
        <v>22</v>
      </c>
      <c r="J49" s="8"/>
    </row>
    <row r="50" spans="3:10">
      <c r="C50" s="1" t="s">
        <v>23</v>
      </c>
    </row>
  </sheetData>
  <mergeCells count="8">
    <mergeCell ref="D38:I38"/>
    <mergeCell ref="D39:I39"/>
    <mergeCell ref="I3:J3"/>
    <mergeCell ref="C29:H29"/>
    <mergeCell ref="C27:H27"/>
    <mergeCell ref="C28:H28"/>
    <mergeCell ref="D36:I36"/>
    <mergeCell ref="D37:I37"/>
  </mergeCells>
  <phoneticPr fontId="9" type="noConversion"/>
  <pageMargins left="0.19685039370078741" right="0" top="0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Р153.1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Andrey</dc:creator>
  <cp:lastModifiedBy>user</cp:lastModifiedBy>
  <dcterms:created xsi:type="dcterms:W3CDTF">2014-04-14T11:38:24Z</dcterms:created>
  <dcterms:modified xsi:type="dcterms:W3CDTF">2014-04-15T02:09:28Z</dcterms:modified>
</cp:coreProperties>
</file>