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7935" activeTab="1"/>
  </bookViews>
  <sheets>
    <sheet name="сбор" sheetId="1" r:id="rId1"/>
    <sheet name="затраты" sheetId="4" r:id="rId2"/>
    <sheet name="доходы" sheetId="7" state="hidden" r:id="rId3"/>
    <sheet name="сравнит таблица" sheetId="8" state="hidden" r:id="rId4"/>
    <sheet name="Лист2" sheetId="13" state="hidden" r:id="rId5"/>
  </sheets>
  <calcPr calcId="124519"/>
</workbook>
</file>

<file path=xl/calcChain.xml><?xml version="1.0" encoding="utf-8"?>
<calcChain xmlns="http://schemas.openxmlformats.org/spreadsheetml/2006/main">
  <c r="Z19" i="4"/>
  <c r="AK17"/>
  <c r="AO19"/>
  <c r="AR16" l="1"/>
  <c r="AR15"/>
  <c r="AR14"/>
  <c r="AR11"/>
  <c r="AR10"/>
  <c r="AR9"/>
  <c r="AR17"/>
  <c r="AR13"/>
  <c r="AR12"/>
  <c r="AK19"/>
  <c r="AL19"/>
  <c r="AL13"/>
  <c r="AL11"/>
  <c r="AM19"/>
  <c r="AA8"/>
  <c r="AS8" s="1"/>
  <c r="AA9"/>
  <c r="AS9" s="1"/>
  <c r="AA10"/>
  <c r="AS10" s="1"/>
  <c r="AA11"/>
  <c r="AS11" s="1"/>
  <c r="AA12"/>
  <c r="AS12" s="1"/>
  <c r="AA13"/>
  <c r="AS13" s="1"/>
  <c r="AA14"/>
  <c r="AS14" s="1"/>
  <c r="AA15"/>
  <c r="AS15" s="1"/>
  <c r="AA16"/>
  <c r="AS16" s="1"/>
  <c r="AA17"/>
  <c r="AS17" s="1"/>
  <c r="AA19" l="1"/>
  <c r="AN19"/>
  <c r="AR19" l="1"/>
  <c r="AD19" l="1"/>
  <c r="E20" i="1" l="1"/>
  <c r="E19"/>
  <c r="E18"/>
  <c r="E17"/>
  <c r="AQ19" i="4"/>
  <c r="AP19"/>
  <c r="AJ19"/>
  <c r="AI19"/>
  <c r="AH19"/>
  <c r="AG19"/>
  <c r="AF19"/>
  <c r="AE19"/>
  <c r="AC19"/>
  <c r="AB19"/>
  <c r="Y19"/>
  <c r="X19"/>
  <c r="D22" i="1"/>
  <c r="C22"/>
  <c r="E16"/>
  <c r="E15"/>
  <c r="E14"/>
  <c r="E13"/>
  <c r="E12"/>
  <c r="E11"/>
  <c r="AS19" i="4" l="1"/>
  <c r="E22" i="1"/>
  <c r="D23" i="7" l="1"/>
  <c r="C27" l="1"/>
  <c r="D22" l="1"/>
  <c r="D21"/>
  <c r="D20"/>
  <c r="D19"/>
  <c r="D18"/>
  <c r="D17"/>
  <c r="D16"/>
  <c r="D15"/>
  <c r="D14"/>
  <c r="D13"/>
  <c r="D12"/>
  <c r="D11"/>
  <c r="D24" l="1"/>
</calcChain>
</file>

<file path=xl/sharedStrings.xml><?xml version="1.0" encoding="utf-8"?>
<sst xmlns="http://schemas.openxmlformats.org/spreadsheetml/2006/main" count="117" uniqueCount="86">
  <si>
    <t>январь</t>
  </si>
  <si>
    <t>начисление</t>
  </si>
  <si>
    <t>сбор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</si>
  <si>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</si>
  <si>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</si>
  <si>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</si>
  <si>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</si>
  <si>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</si>
  <si>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</si>
  <si>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</si>
  <si>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</si>
  <si>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</si>
  <si>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</si>
  <si>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</si>
  <si>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период</t>
  </si>
  <si>
    <t>обслуж</t>
  </si>
  <si>
    <t>лифта</t>
  </si>
  <si>
    <t>есн</t>
  </si>
  <si>
    <t>УК город</t>
  </si>
  <si>
    <t>% сбора</t>
  </si>
  <si>
    <t>итого за год</t>
  </si>
  <si>
    <t>офисы</t>
  </si>
  <si>
    <t xml:space="preserve">перерасчет тепловой </t>
  </si>
  <si>
    <t>энергии за 2009 год</t>
  </si>
  <si>
    <t>ВСЕГО ДОХОДА</t>
  </si>
  <si>
    <t>Период</t>
  </si>
  <si>
    <t>Начисление</t>
  </si>
  <si>
    <t>ИТОГО</t>
  </si>
  <si>
    <t>позиции</t>
  </si>
  <si>
    <t>содерж жилья</t>
  </si>
  <si>
    <t>отопления</t>
  </si>
  <si>
    <t>водоотведения</t>
  </si>
  <si>
    <t>ХВС</t>
  </si>
  <si>
    <t>ГВС</t>
  </si>
  <si>
    <t>подпит вода</t>
  </si>
  <si>
    <t>подогрев воды</t>
  </si>
  <si>
    <t>ремонт здания</t>
  </si>
  <si>
    <t>13,76*34=467,84</t>
  </si>
  <si>
    <t>18,84*34=640,56</t>
  </si>
  <si>
    <t>15,52*34=527,68</t>
  </si>
  <si>
    <t>15,67*34=532,78</t>
  </si>
  <si>
    <t>В-е 12*6,49=77,88</t>
  </si>
  <si>
    <t>ХВС 9*5,67=51,03</t>
  </si>
  <si>
    <t>ГВС3*48,68=146,04</t>
  </si>
  <si>
    <t>12*7,50=90</t>
  </si>
  <si>
    <t>9*6,31=56,79</t>
  </si>
  <si>
    <t>3*53,30=159,90</t>
  </si>
  <si>
    <t>холод</t>
  </si>
  <si>
    <t xml:space="preserve"> вода</t>
  </si>
  <si>
    <t>сборы</t>
  </si>
  <si>
    <t xml:space="preserve">Начисление  доходов  за 2010год </t>
  </si>
  <si>
    <t>по  дому  по адресу  Франк каменецкого 28</t>
  </si>
  <si>
    <t xml:space="preserve">з плата  </t>
  </si>
  <si>
    <t xml:space="preserve">з плата </t>
  </si>
  <si>
    <t xml:space="preserve">налог </t>
  </si>
  <si>
    <t xml:space="preserve">авар </t>
  </si>
  <si>
    <t xml:space="preserve">содер </t>
  </si>
  <si>
    <t xml:space="preserve">вознаг </t>
  </si>
  <si>
    <t xml:space="preserve">ком </t>
  </si>
  <si>
    <t xml:space="preserve">инвентарь </t>
  </si>
  <si>
    <t>итого</t>
  </si>
  <si>
    <t xml:space="preserve">дворник </t>
  </si>
  <si>
    <t xml:space="preserve">вывоз </t>
  </si>
  <si>
    <t>ТБО</t>
  </si>
  <si>
    <t>уборщицы</t>
  </si>
  <si>
    <t>канали-</t>
  </si>
  <si>
    <t>зация</t>
  </si>
  <si>
    <t xml:space="preserve">тепло и </t>
  </si>
  <si>
    <t>матер-лы</t>
  </si>
  <si>
    <t>сопровожд</t>
  </si>
  <si>
    <t>приб.учёта</t>
  </si>
  <si>
    <t xml:space="preserve">ремонт </t>
  </si>
  <si>
    <t>ТО домоф</t>
  </si>
  <si>
    <t>доставка</t>
  </si>
  <si>
    <t>песка</t>
  </si>
  <si>
    <t>электро-</t>
  </si>
  <si>
    <t>энергия</t>
  </si>
  <si>
    <t>эколо-</t>
  </si>
  <si>
    <t>гия</t>
  </si>
  <si>
    <t>Начисление и сбор за жилые помещения  в 2011 год по адресу Баумана 214/2</t>
  </si>
  <si>
    <t>Затраты на дом по адресу  Баумана 214/2 за 2011г</t>
  </si>
  <si>
    <t>антена</t>
  </si>
  <si>
    <t>Услуги кол-</t>
  </si>
  <si>
    <t>лектора</t>
  </si>
  <si>
    <t>домоуправ</t>
  </si>
  <si>
    <t>авар-тех.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</si>
</sst>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4"/>
      <color theme="1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i/>
      <sz val="9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b/>
      <i/>
      <sz val="10"/>
      <color theme="1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3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2" fillId="0" borderId="0" xfId="0" applyFont="1"/>
    <xf numFmtId="0" fontId="0" fillId="0" borderId="1" xfId="0" applyFont="1" applyBorder="1"/>
    <xf numFmtId="0" fontId="0" fillId="0" borderId="0" xfId="0"/>
    <xf numFmtId="0" fontId="0" fillId="3" borderId="0" xfId="0" applyFill="1"/>
    <xf numFmtId="4" fontId="0" fillId="0" borderId="1" xfId="0" applyNumberFormat="1" applyBorder="1"/>
    <xf numFmtId="2" fontId="0" fillId="0" borderId="3" xfId="0" applyNumberFormat="1" applyBorder="1"/>
    <xf numFmtId="0" fontId="0" fillId="0" borderId="0" xfId="0"/>
    <xf numFmtId="0" fontId="3" fillId="0" borderId="0" xfId="0" applyFont="1" applyFill="1" applyBorder="1"/>
    <xf numFmtId="0" fontId="5" fillId="3" borderId="0" xfId="0" applyFont="1" applyFill="1" applyBorder="1"/>
    <xf numFmtId="0" fontId="0" fillId="0" borderId="0" xfId="0"/>
    <xf numFmtId="0" fontId="0" fillId="0" borderId="1" xfId="0" applyBorder="1"/>
    <xf numFmtId="4" fontId="0" fillId="0" borderId="0" xfId="0" applyNumberFormat="1" applyBorder="1"/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0" fillId="0" borderId="8" xfId="0" applyBorder="1"/>
    <xf numFmtId="2" fontId="0" fillId="0" borderId="8" xfId="0" applyNumberFormat="1" applyBorder="1"/>
    <xf numFmtId="2" fontId="7" fillId="0" borderId="8" xfId="0" applyNumberFormat="1" applyFont="1" applyBorder="1"/>
    <xf numFmtId="0" fontId="1" fillId="0" borderId="0" xfId="0" applyFont="1" applyBorder="1"/>
    <xf numFmtId="0" fontId="4" fillId="0" borderId="0" xfId="0" applyFont="1" applyBorder="1"/>
    <xf numFmtId="0" fontId="6" fillId="3" borderId="0" xfId="0" applyFont="1" applyFill="1" applyBorder="1"/>
    <xf numFmtId="0" fontId="4" fillId="3" borderId="0" xfId="0" applyFont="1" applyFill="1" applyBorder="1" applyAlignment="1">
      <alignment horizontal="left"/>
    </xf>
    <xf numFmtId="0" fontId="6" fillId="0" borderId="0" xfId="0" applyFont="1" applyBorder="1"/>
    <xf numFmtId="0" fontId="1" fillId="0" borderId="9" xfId="0" applyFont="1" applyFill="1" applyBorder="1"/>
    <xf numFmtId="0" fontId="1" fillId="3" borderId="3" xfId="0" applyFont="1" applyFill="1" applyBorder="1"/>
    <xf numFmtId="2" fontId="1" fillId="3" borderId="3" xfId="0" applyNumberFormat="1" applyFont="1" applyFill="1" applyBorder="1"/>
    <xf numFmtId="2" fontId="1" fillId="0" borderId="3" xfId="0" applyNumberFormat="1" applyFont="1" applyFill="1" applyBorder="1"/>
    <xf numFmtId="0" fontId="1" fillId="0" borderId="3" xfId="0" applyFont="1" applyFill="1" applyBorder="1"/>
    <xf numFmtId="0" fontId="1" fillId="0" borderId="5" xfId="0" applyFont="1" applyFill="1" applyBorder="1"/>
    <xf numFmtId="0" fontId="1" fillId="0" borderId="10" xfId="0" applyFont="1" applyBorder="1"/>
    <xf numFmtId="0" fontId="1" fillId="0" borderId="1" xfId="0" applyFont="1" applyFill="1" applyBorder="1"/>
    <xf numFmtId="2" fontId="1" fillId="0" borderId="1" xfId="0" applyNumberFormat="1" applyFont="1" applyFill="1" applyBorder="1"/>
    <xf numFmtId="0" fontId="1" fillId="0" borderId="7" xfId="0" applyFont="1" applyFill="1" applyBorder="1"/>
    <xf numFmtId="0" fontId="1" fillId="0" borderId="11" xfId="0" applyFont="1" applyBorder="1"/>
    <xf numFmtId="0" fontId="1" fillId="0" borderId="2" xfId="0" applyFont="1" applyFill="1" applyBorder="1"/>
    <xf numFmtId="2" fontId="0" fillId="0" borderId="2" xfId="0" applyNumberFormat="1" applyBorder="1"/>
    <xf numFmtId="0" fontId="1" fillId="0" borderId="4" xfId="0" applyFont="1" applyFill="1" applyBorder="1"/>
    <xf numFmtId="0" fontId="1" fillId="0" borderId="12" xfId="0" applyFont="1" applyBorder="1"/>
    <xf numFmtId="0" fontId="1" fillId="0" borderId="14" xfId="0" applyFont="1" applyFill="1" applyBorder="1"/>
    <xf numFmtId="2" fontId="1" fillId="0" borderId="14" xfId="0" applyNumberFormat="1" applyFont="1" applyFill="1" applyBorder="1"/>
    <xf numFmtId="0" fontId="1" fillId="0" borderId="15" xfId="0" applyFont="1" applyFill="1" applyBorder="1"/>
    <xf numFmtId="0" fontId="1" fillId="0" borderId="8" xfId="0" applyFont="1" applyBorder="1"/>
    <xf numFmtId="0" fontId="0" fillId="3" borderId="0" xfId="0" applyFill="1" applyBorder="1"/>
    <xf numFmtId="0" fontId="1" fillId="0" borderId="17" xfId="0" applyFont="1" applyFill="1" applyBorder="1"/>
    <xf numFmtId="2" fontId="0" fillId="0" borderId="0" xfId="0" applyNumberFormat="1"/>
    <xf numFmtId="0" fontId="0" fillId="0" borderId="0" xfId="0"/>
    <xf numFmtId="0" fontId="0" fillId="0" borderId="0" xfId="0"/>
    <xf numFmtId="0" fontId="9" fillId="3" borderId="8" xfId="0" applyFont="1" applyFill="1" applyBorder="1"/>
    <xf numFmtId="0" fontId="9" fillId="3" borderId="9" xfId="0" applyFont="1" applyFill="1" applyBorder="1"/>
    <xf numFmtId="0" fontId="9" fillId="0" borderId="8" xfId="0" applyFont="1" applyBorder="1"/>
    <xf numFmtId="0" fontId="1" fillId="0" borderId="3" xfId="0" applyFont="1" applyBorder="1"/>
    <xf numFmtId="0" fontId="0" fillId="0" borderId="0" xfId="0"/>
    <xf numFmtId="0" fontId="0" fillId="0" borderId="0" xfId="0"/>
    <xf numFmtId="0" fontId="10" fillId="0" borderId="8" xfId="0" applyFont="1" applyBorder="1"/>
    <xf numFmtId="2" fontId="1" fillId="0" borderId="13" xfId="0" applyNumberFormat="1" applyFont="1" applyFill="1" applyBorder="1"/>
    <xf numFmtId="0" fontId="0" fillId="0" borderId="0" xfId="0"/>
    <xf numFmtId="0" fontId="9" fillId="3" borderId="18" xfId="0" applyFont="1" applyFill="1" applyBorder="1"/>
    <xf numFmtId="0" fontId="10" fillId="3" borderId="8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3" borderId="1" xfId="0" applyFont="1" applyFill="1" applyBorder="1"/>
    <xf numFmtId="0" fontId="9" fillId="3" borderId="19" xfId="0" applyFont="1" applyFill="1" applyBorder="1"/>
    <xf numFmtId="0" fontId="1" fillId="0" borderId="12" xfId="0" applyFont="1" applyFill="1" applyBorder="1"/>
    <xf numFmtId="0" fontId="1" fillId="0" borderId="16" xfId="0" applyFont="1" applyFill="1" applyBorder="1"/>
    <xf numFmtId="0" fontId="0" fillId="0" borderId="6" xfId="0" applyBorder="1"/>
    <xf numFmtId="2" fontId="1" fillId="0" borderId="3" xfId="0" applyNumberFormat="1" applyFont="1" applyBorder="1"/>
    <xf numFmtId="164" fontId="1" fillId="0" borderId="14" xfId="0" applyNumberFormat="1" applyFont="1" applyFill="1" applyBorder="1"/>
    <xf numFmtId="0" fontId="0" fillId="0" borderId="0" xfId="0"/>
    <xf numFmtId="1" fontId="1" fillId="0" borderId="8" xfId="0" applyNumberFormat="1" applyFont="1" applyFill="1" applyBorder="1"/>
    <xf numFmtId="0" fontId="0" fillId="0" borderId="0" xfId="0"/>
    <xf numFmtId="0" fontId="9" fillId="3" borderId="16" xfId="0" applyFont="1" applyFill="1" applyBorder="1"/>
    <xf numFmtId="0" fontId="1" fillId="0" borderId="8" xfId="0" applyFont="1" applyFill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3" borderId="8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20" xfId="0" applyFont="1" applyBorder="1" applyAlignment="1">
      <alignment vertic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F6" sqref="F6"/>
    </sheetView>
  </sheetViews>
  <sheetFormatPr defaultRowHeight="15"/>
  <cols>
    <col min="2" max="2" width="17" customWidth="1"/>
    <col min="3" max="3" width="17.85546875" customWidth="1"/>
    <col min="4" max="4" width="21.140625" customWidth="1"/>
    <col min="5" max="5" width="14.42578125" customWidth="1"/>
    <col min="6" max="6" width="12.85546875" customWidth="1"/>
    <col min="7" max="7" width="10.28515625" customWidth="1"/>
  </cols>
  <sheetData>
    <row r="1" spans="1:10" ht="14.25" customHeight="1"/>
    <row r="2" spans="1:10" ht="9.75" hidden="1" customHeight="1"/>
    <row r="3" spans="1:10" ht="30.75" customHeight="1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ht="25.5" customHeight="1">
      <c r="A4" s="27"/>
      <c r="B4" s="89" t="s">
        <v>79</v>
      </c>
      <c r="C4" s="89"/>
      <c r="D4" s="89"/>
      <c r="E4" s="89"/>
      <c r="F4" s="27"/>
      <c r="G4" s="27"/>
      <c r="H4" s="27"/>
      <c r="I4" s="27"/>
      <c r="J4" s="27"/>
    </row>
    <row r="5" spans="1:10">
      <c r="A5" s="27"/>
      <c r="B5" s="90"/>
      <c r="C5" s="90"/>
      <c r="D5" s="90"/>
      <c r="E5" s="90"/>
      <c r="F5" s="27"/>
      <c r="G5" s="27"/>
      <c r="H5" s="27"/>
      <c r="I5" s="27"/>
      <c r="J5" s="27"/>
    </row>
    <row r="6" spans="1:10" ht="18.75">
      <c r="A6" s="27"/>
      <c r="B6" s="18"/>
      <c r="C6" s="18"/>
      <c r="D6" s="18"/>
      <c r="E6" s="18"/>
      <c r="F6" s="27"/>
      <c r="G6" s="27"/>
      <c r="H6" s="27"/>
      <c r="I6" s="27"/>
      <c r="J6" s="27"/>
    </row>
    <row r="7" spans="1:10" ht="29.25" customHeight="1" thickBot="1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0" ht="15.75" thickBot="1">
      <c r="A8" s="27"/>
      <c r="B8" s="30" t="s">
        <v>14</v>
      </c>
      <c r="C8" s="30" t="s">
        <v>1</v>
      </c>
      <c r="D8" s="30" t="s">
        <v>2</v>
      </c>
      <c r="E8" s="31" t="s">
        <v>19</v>
      </c>
      <c r="F8" s="27"/>
      <c r="G8" s="27"/>
      <c r="H8" s="27"/>
      <c r="I8" s="27"/>
      <c r="J8" s="27"/>
    </row>
    <row r="9" spans="1:10" ht="15.75" thickBot="1">
      <c r="A9" s="27"/>
      <c r="B9" s="31" t="s">
        <v>0</v>
      </c>
      <c r="C9" s="32"/>
      <c r="D9" s="32"/>
      <c r="E9" s="33"/>
      <c r="F9" s="27"/>
      <c r="G9" s="27"/>
      <c r="H9" s="27"/>
      <c r="I9" s="27"/>
      <c r="J9" s="27"/>
    </row>
    <row r="10" spans="1:10" ht="15.75" thickBot="1">
      <c r="A10" s="27"/>
      <c r="B10" s="31" t="s">
        <v>3</v>
      </c>
      <c r="C10" s="32"/>
      <c r="D10" s="32"/>
      <c r="E10" s="33"/>
      <c r="F10" s="27"/>
      <c r="G10" s="27"/>
      <c r="H10" s="72"/>
      <c r="I10" s="27"/>
      <c r="J10" s="27"/>
    </row>
    <row r="11" spans="1:10" ht="15.75" thickBot="1">
      <c r="A11" s="27"/>
      <c r="B11" s="31" t="s">
        <v>4</v>
      </c>
      <c r="C11" s="32">
        <v>168898.99</v>
      </c>
      <c r="D11" s="32">
        <v>20960.98</v>
      </c>
      <c r="E11" s="33">
        <f t="shared" ref="E11:E20" si="0">D11/C11*100</f>
        <v>12.410364324854756</v>
      </c>
      <c r="F11" s="27"/>
      <c r="G11" s="27"/>
      <c r="H11" s="61"/>
      <c r="I11" s="27"/>
      <c r="J11" s="27"/>
    </row>
    <row r="12" spans="1:10" ht="15.75" thickBot="1">
      <c r="A12" s="27"/>
      <c r="B12" s="31" t="s">
        <v>5</v>
      </c>
      <c r="C12" s="32">
        <v>200759.51</v>
      </c>
      <c r="D12" s="32">
        <v>115935.5</v>
      </c>
      <c r="E12" s="33">
        <f t="shared" si="0"/>
        <v>57.748447383638258</v>
      </c>
      <c r="F12" s="27"/>
      <c r="G12" s="27"/>
      <c r="H12" s="61"/>
      <c r="I12" s="27"/>
      <c r="J12" s="27"/>
    </row>
    <row r="13" spans="1:10" ht="15.75" thickBot="1">
      <c r="A13" s="27"/>
      <c r="B13" s="31" t="s">
        <v>6</v>
      </c>
      <c r="C13" s="32">
        <v>208545.32</v>
      </c>
      <c r="D13" s="32">
        <v>143821.23000000001</v>
      </c>
      <c r="E13" s="33">
        <f t="shared" si="0"/>
        <v>68.964017029967394</v>
      </c>
      <c r="F13" s="27"/>
      <c r="G13" s="27"/>
      <c r="H13" s="61"/>
      <c r="I13" s="27"/>
      <c r="J13" s="27"/>
    </row>
    <row r="14" spans="1:10" ht="15.75" thickBot="1">
      <c r="A14" s="27"/>
      <c r="B14" s="31" t="s">
        <v>7</v>
      </c>
      <c r="C14" s="32">
        <v>251138.36</v>
      </c>
      <c r="D14" s="32">
        <v>281651.31</v>
      </c>
      <c r="E14" s="33">
        <f t="shared" si="0"/>
        <v>112.14985635806494</v>
      </c>
      <c r="F14" s="27"/>
      <c r="G14" s="27"/>
      <c r="H14" s="61"/>
      <c r="I14" s="27"/>
      <c r="J14" s="27"/>
    </row>
    <row r="15" spans="1:10" ht="15.75" thickBot="1">
      <c r="A15" s="27"/>
      <c r="B15" s="31" t="s">
        <v>8</v>
      </c>
      <c r="C15" s="32">
        <v>521354.29</v>
      </c>
      <c r="D15" s="32">
        <v>165476.62</v>
      </c>
      <c r="E15" s="33">
        <f t="shared" si="0"/>
        <v>31.739763760263678</v>
      </c>
      <c r="F15" s="27"/>
      <c r="G15" s="27"/>
      <c r="H15" s="61"/>
      <c r="I15" s="27"/>
      <c r="J15" s="27"/>
    </row>
    <row r="16" spans="1:10" ht="15.75" thickBot="1">
      <c r="A16" s="27"/>
      <c r="B16" s="31" t="s">
        <v>9</v>
      </c>
      <c r="C16" s="32">
        <v>209359.95</v>
      </c>
      <c r="D16" s="32">
        <v>246359.75</v>
      </c>
      <c r="E16" s="33">
        <f t="shared" si="0"/>
        <v>117.67281660126494</v>
      </c>
      <c r="F16" s="27"/>
      <c r="G16" s="27"/>
      <c r="H16" s="61"/>
      <c r="I16" s="27"/>
      <c r="J16" s="27"/>
    </row>
    <row r="17" spans="1:10" ht="15.75" thickBot="1">
      <c r="A17" s="27"/>
      <c r="B17" s="31" t="s">
        <v>10</v>
      </c>
      <c r="C17" s="32">
        <v>212207.93</v>
      </c>
      <c r="D17" s="32">
        <v>176181.19</v>
      </c>
      <c r="E17" s="33">
        <f t="shared" si="0"/>
        <v>83.022905882923411</v>
      </c>
      <c r="F17" s="27"/>
      <c r="G17" s="27"/>
      <c r="H17" s="61"/>
      <c r="I17" s="27"/>
      <c r="J17" s="27"/>
    </row>
    <row r="18" spans="1:10" ht="15.75" thickBot="1">
      <c r="A18" s="27"/>
      <c r="B18" s="31" t="s">
        <v>11</v>
      </c>
      <c r="C18" s="32">
        <v>222622.81</v>
      </c>
      <c r="D18" s="32">
        <v>255628.99</v>
      </c>
      <c r="E18" s="33">
        <f t="shared" si="0"/>
        <v>114.8260548862895</v>
      </c>
      <c r="F18" s="27"/>
      <c r="G18" s="27"/>
      <c r="H18" s="61"/>
      <c r="I18" s="27"/>
      <c r="J18" s="27"/>
    </row>
    <row r="19" spans="1:10" ht="15.75" thickBot="1">
      <c r="A19" s="27"/>
      <c r="B19" s="31" t="s">
        <v>12</v>
      </c>
      <c r="C19" s="32">
        <v>257901.71</v>
      </c>
      <c r="D19" s="32">
        <v>209244.11</v>
      </c>
      <c r="E19" s="33">
        <f t="shared" si="0"/>
        <v>81.133277480013604</v>
      </c>
      <c r="F19" s="27"/>
      <c r="G19" s="27"/>
      <c r="H19" s="61"/>
      <c r="I19" s="27"/>
      <c r="J19" s="27"/>
    </row>
    <row r="20" spans="1:10" ht="15.75" thickBot="1">
      <c r="A20" s="27"/>
      <c r="B20" s="31" t="s">
        <v>13</v>
      </c>
      <c r="C20" s="32">
        <v>236189.29</v>
      </c>
      <c r="D20" s="32">
        <v>272916.26</v>
      </c>
      <c r="E20" s="33">
        <f t="shared" si="0"/>
        <v>115.5498032954839</v>
      </c>
      <c r="F20" s="27"/>
      <c r="G20" s="27"/>
      <c r="H20" s="61"/>
      <c r="I20" s="27"/>
      <c r="J20" s="27"/>
    </row>
    <row r="21" spans="1:10" ht="15.75" thickBot="1">
      <c r="A21" s="27"/>
      <c r="B21" s="31"/>
      <c r="C21" s="32"/>
      <c r="D21" s="32"/>
      <c r="E21" s="33"/>
      <c r="F21" s="27"/>
      <c r="G21" s="27"/>
      <c r="H21" s="27"/>
      <c r="I21" s="27"/>
      <c r="J21" s="27"/>
    </row>
    <row r="22" spans="1:10" ht="15.75" thickBot="1">
      <c r="A22" s="27"/>
      <c r="B22" s="31" t="s">
        <v>20</v>
      </c>
      <c r="C22" s="31">
        <f>SUM(C9:C21)</f>
        <v>2488978.16</v>
      </c>
      <c r="D22" s="31">
        <f>SUM(D9:D21)</f>
        <v>1888175.9400000002</v>
      </c>
      <c r="E22" s="34">
        <f>+D22/C22*100</f>
        <v>75.861490885882262</v>
      </c>
      <c r="F22" s="27"/>
      <c r="G22" s="27"/>
      <c r="H22" s="27"/>
      <c r="I22" s="27"/>
      <c r="J22" s="27"/>
    </row>
    <row r="23" spans="1:10">
      <c r="A23" s="27"/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27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B25" s="29"/>
      <c r="C25" s="7"/>
      <c r="D25" s="7"/>
      <c r="E25" s="7"/>
      <c r="F25" s="7"/>
      <c r="G25" s="7"/>
      <c r="H25" s="7"/>
      <c r="I25" s="7"/>
      <c r="J25" s="7"/>
    </row>
    <row r="26" spans="1:10">
      <c r="B26" s="7"/>
      <c r="C26" s="7"/>
      <c r="D26" s="7"/>
      <c r="E26" s="7"/>
      <c r="F26" s="7"/>
      <c r="G26" s="7"/>
      <c r="H26" s="7"/>
      <c r="I26" s="7"/>
      <c r="J26" s="7"/>
    </row>
    <row r="27" spans="1:10">
      <c r="B27" s="7"/>
      <c r="C27" s="7"/>
      <c r="D27" s="7"/>
      <c r="E27" s="7"/>
      <c r="F27" s="7"/>
      <c r="G27" s="7"/>
      <c r="H27" s="7"/>
      <c r="I27" s="7"/>
      <c r="J27" s="7"/>
    </row>
    <row r="28" spans="1:10">
      <c r="B28" s="7"/>
      <c r="C28" s="7"/>
      <c r="D28" s="7"/>
      <c r="E28" s="7"/>
      <c r="F28" s="7"/>
      <c r="G28" s="7"/>
      <c r="H28" s="7"/>
      <c r="I28" s="7"/>
      <c r="J28" s="7"/>
    </row>
    <row r="29" spans="1:10">
      <c r="B29" s="7"/>
      <c r="C29" s="29"/>
      <c r="D29" s="29"/>
      <c r="E29" s="7"/>
      <c r="F29" s="7"/>
      <c r="G29" s="7"/>
      <c r="H29" s="7"/>
      <c r="I29" s="7"/>
      <c r="J29" s="7"/>
    </row>
  </sheetData>
  <mergeCells count="1">
    <mergeCell ref="B4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29"/>
  <sheetViews>
    <sheetView tabSelected="1" topLeftCell="B1" workbookViewId="0">
      <selection activeCell="AV19" sqref="AV19"/>
    </sheetView>
  </sheetViews>
  <sheetFormatPr defaultRowHeight="15"/>
  <cols>
    <col min="1" max="1" width="0.28515625" hidden="1" customWidth="1"/>
    <col min="2" max="2" width="0.28515625" style="84" customWidth="1"/>
    <col min="3" max="22" width="0.28515625" style="84" hidden="1" customWidth="1"/>
    <col min="23" max="23" width="10.85546875" customWidth="1"/>
    <col min="24" max="24" width="7.5703125" customWidth="1"/>
    <col min="25" max="25" width="9.42578125" customWidth="1"/>
    <col min="26" max="26" width="9.7109375" style="86" customWidth="1"/>
    <col min="27" max="27" width="7.28515625" customWidth="1"/>
    <col min="28" max="28" width="6.28515625" hidden="1" customWidth="1"/>
    <col min="29" max="29" width="8.140625" hidden="1" customWidth="1"/>
    <col min="30" max="30" width="6.140625" hidden="1" customWidth="1"/>
    <col min="31" max="31" width="9.5703125" customWidth="1"/>
    <col min="32" max="32" width="7.42578125" hidden="1" customWidth="1"/>
    <col min="33" max="33" width="6.42578125" style="24" hidden="1" customWidth="1"/>
    <col min="34" max="34" width="7.42578125" hidden="1" customWidth="1"/>
    <col min="35" max="35" width="5.5703125" customWidth="1"/>
    <col min="36" max="36" width="6.7109375" customWidth="1"/>
    <col min="37" max="37" width="10.140625" style="62" customWidth="1"/>
    <col min="38" max="38" width="9" style="62" customWidth="1"/>
    <col min="39" max="39" width="9.42578125" style="62" customWidth="1"/>
    <col min="40" max="40" width="7.140625" style="63" customWidth="1"/>
    <col min="41" max="41" width="9.7109375" style="84" customWidth="1"/>
    <col min="42" max="42" width="8.140625" style="20" customWidth="1"/>
    <col min="43" max="43" width="6.5703125" customWidth="1"/>
    <col min="44" max="44" width="9.7109375" customWidth="1"/>
    <col min="45" max="45" width="7.85546875" customWidth="1"/>
    <col min="46" max="46" width="6.5703125" customWidth="1"/>
    <col min="47" max="47" width="9.5703125" customWidth="1"/>
  </cols>
  <sheetData>
    <row r="1" spans="1:47" ht="45" customHeight="1">
      <c r="W1" s="92" t="s">
        <v>80</v>
      </c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27"/>
      <c r="AU1" s="27"/>
    </row>
    <row r="2" spans="1:47" ht="8.2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35"/>
      <c r="AU2" s="35"/>
    </row>
    <row r="3" spans="1:47" ht="6.75" customHeight="1" thickBo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35"/>
      <c r="AU3" s="35"/>
    </row>
    <row r="4" spans="1:47" ht="15.75" thickBo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91" t="s">
        <v>25</v>
      </c>
      <c r="X4" s="64" t="s">
        <v>52</v>
      </c>
      <c r="Y4" s="64" t="s">
        <v>53</v>
      </c>
      <c r="Z4" s="64" t="s">
        <v>84</v>
      </c>
      <c r="AA4" s="64" t="s">
        <v>54</v>
      </c>
      <c r="AB4" s="64" t="s">
        <v>77</v>
      </c>
      <c r="AC4" s="64" t="s">
        <v>75</v>
      </c>
      <c r="AD4" s="64" t="s">
        <v>67</v>
      </c>
      <c r="AE4" s="64" t="s">
        <v>85</v>
      </c>
      <c r="AF4" s="64" t="s">
        <v>65</v>
      </c>
      <c r="AG4" s="65" t="s">
        <v>47</v>
      </c>
      <c r="AH4" s="73" t="s">
        <v>55</v>
      </c>
      <c r="AI4" s="87" t="s">
        <v>62</v>
      </c>
      <c r="AJ4" s="64" t="s">
        <v>56</v>
      </c>
      <c r="AK4" s="64" t="s">
        <v>69</v>
      </c>
      <c r="AL4" s="64" t="s">
        <v>71</v>
      </c>
      <c r="AM4" s="64" t="s">
        <v>73</v>
      </c>
      <c r="AN4" s="64" t="s">
        <v>81</v>
      </c>
      <c r="AO4" s="64" t="s">
        <v>82</v>
      </c>
      <c r="AP4" s="64" t="s">
        <v>57</v>
      </c>
      <c r="AQ4" s="64" t="s">
        <v>58</v>
      </c>
      <c r="AR4" s="65" t="s">
        <v>59</v>
      </c>
      <c r="AS4" s="66" t="s">
        <v>60</v>
      </c>
      <c r="AT4" s="35"/>
      <c r="AU4" s="35"/>
    </row>
    <row r="5" spans="1:47" ht="15.75" thickBo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91"/>
      <c r="X5" s="64" t="s">
        <v>61</v>
      </c>
      <c r="Y5" s="64" t="s">
        <v>64</v>
      </c>
      <c r="Z5" s="64"/>
      <c r="AA5" s="64" t="s">
        <v>17</v>
      </c>
      <c r="AB5" s="64" t="s">
        <v>78</v>
      </c>
      <c r="AC5" s="64" t="s">
        <v>76</v>
      </c>
      <c r="AD5" s="64" t="s">
        <v>33</v>
      </c>
      <c r="AE5" s="64" t="s">
        <v>15</v>
      </c>
      <c r="AF5" s="64" t="s">
        <v>66</v>
      </c>
      <c r="AG5" s="65" t="s">
        <v>48</v>
      </c>
      <c r="AH5" s="78" t="s">
        <v>15</v>
      </c>
      <c r="AI5" s="87" t="s">
        <v>63</v>
      </c>
      <c r="AJ5" s="64" t="s">
        <v>16</v>
      </c>
      <c r="AK5" s="64" t="s">
        <v>70</v>
      </c>
      <c r="AL5" s="64" t="s">
        <v>72</v>
      </c>
      <c r="AM5" s="64" t="s">
        <v>74</v>
      </c>
      <c r="AN5" s="64" t="s">
        <v>15</v>
      </c>
      <c r="AO5" s="64" t="s">
        <v>83</v>
      </c>
      <c r="AP5" s="64" t="s">
        <v>18</v>
      </c>
      <c r="AQ5" s="64" t="s">
        <v>49</v>
      </c>
      <c r="AR5" s="65" t="s">
        <v>68</v>
      </c>
      <c r="AS5" s="66"/>
      <c r="AT5" s="26"/>
      <c r="AU5" s="26"/>
    </row>
    <row r="6" spans="1:47" ht="15.75" thickBo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0" t="s">
        <v>0</v>
      </c>
      <c r="X6" s="40"/>
      <c r="Y6" s="41"/>
      <c r="Z6" s="41"/>
      <c r="AA6" s="42"/>
      <c r="AB6" s="43"/>
      <c r="AC6" s="43"/>
      <c r="AD6" s="44"/>
      <c r="AE6" s="44"/>
      <c r="AF6" s="44"/>
      <c r="AG6" s="44"/>
      <c r="AH6" s="44"/>
      <c r="AI6" s="41"/>
      <c r="AJ6" s="75"/>
      <c r="AK6" s="44"/>
      <c r="AL6" s="44"/>
      <c r="AM6" s="44"/>
      <c r="AN6" s="44"/>
      <c r="AO6" s="44"/>
      <c r="AP6" s="44"/>
      <c r="AQ6" s="81"/>
      <c r="AR6" s="45"/>
      <c r="AS6" s="46"/>
      <c r="AT6" s="26"/>
      <c r="AU6" s="26"/>
    </row>
    <row r="7" spans="1:47" ht="15.75" thickBo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0" t="s">
        <v>3</v>
      </c>
      <c r="X7" s="40"/>
      <c r="Y7" s="41"/>
      <c r="Z7" s="41"/>
      <c r="AA7" s="42"/>
      <c r="AB7" s="43"/>
      <c r="AC7" s="43"/>
      <c r="AD7" s="44"/>
      <c r="AE7" s="44"/>
      <c r="AF7" s="44"/>
      <c r="AG7" s="47"/>
      <c r="AH7" s="44"/>
      <c r="AI7" s="77"/>
      <c r="AJ7" s="75"/>
      <c r="AK7" s="44"/>
      <c r="AL7" s="44"/>
      <c r="AM7" s="44"/>
      <c r="AN7" s="44"/>
      <c r="AO7" s="44"/>
      <c r="AP7" s="44"/>
      <c r="AQ7" s="28"/>
      <c r="AR7" s="45"/>
      <c r="AS7" s="50"/>
      <c r="AT7" s="37"/>
      <c r="AU7" s="36"/>
    </row>
    <row r="8" spans="1:47" ht="15.75" thickBo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0" t="s">
        <v>4</v>
      </c>
      <c r="X8" s="40">
        <v>5557.33</v>
      </c>
      <c r="Y8" s="41">
        <v>8735.6299999999992</v>
      </c>
      <c r="Z8" s="41">
        <v>4912.62</v>
      </c>
      <c r="AA8" s="42">
        <f t="shared" ref="AA8:AA17" si="0">(X8+Y8)*34.2%</f>
        <v>4888.1923200000001</v>
      </c>
      <c r="AB8" s="43"/>
      <c r="AC8" s="43"/>
      <c r="AD8" s="44"/>
      <c r="AE8" s="43">
        <v>21572.79</v>
      </c>
      <c r="AF8" s="44"/>
      <c r="AG8" s="47"/>
      <c r="AH8" s="44"/>
      <c r="AI8" s="77">
        <v>6034</v>
      </c>
      <c r="AJ8" s="75"/>
      <c r="AK8" s="44"/>
      <c r="AL8" s="44"/>
      <c r="AM8" s="44"/>
      <c r="AN8" s="44"/>
      <c r="AO8" s="44"/>
      <c r="AP8" s="44">
        <v>8207.7999999999993</v>
      </c>
      <c r="AQ8" s="23">
        <v>356.44</v>
      </c>
      <c r="AR8" s="45"/>
      <c r="AS8" s="50">
        <f>SUM(X8:AR8)</f>
        <v>60264.802320000003</v>
      </c>
      <c r="AT8" s="37"/>
      <c r="AU8" s="36"/>
    </row>
    <row r="9" spans="1:47" ht="15.75" thickBo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0" t="s">
        <v>5</v>
      </c>
      <c r="X9" s="40">
        <v>5557.33</v>
      </c>
      <c r="Y9" s="41">
        <v>8735.6299999999992</v>
      </c>
      <c r="Z9" s="41">
        <v>4912.62</v>
      </c>
      <c r="AA9" s="42">
        <f t="shared" si="0"/>
        <v>4888.1923200000001</v>
      </c>
      <c r="AB9" s="43"/>
      <c r="AC9" s="43"/>
      <c r="AD9" s="44"/>
      <c r="AE9" s="43">
        <v>21572.79</v>
      </c>
      <c r="AF9" s="44"/>
      <c r="AG9" s="47"/>
      <c r="AH9" s="44"/>
      <c r="AI9" s="77">
        <v>6034</v>
      </c>
      <c r="AJ9" s="75"/>
      <c r="AK9" s="44"/>
      <c r="AL9" s="44">
        <v>2401</v>
      </c>
      <c r="AM9" s="44"/>
      <c r="AN9" s="44"/>
      <c r="AO9" s="44"/>
      <c r="AP9" s="44">
        <v>8207.7999999999993</v>
      </c>
      <c r="AQ9" s="82">
        <v>1971.48</v>
      </c>
      <c r="AR9" s="45">
        <f>74.7+288.13+53.94+205.44+305.6+100+1093.22+132.53+241.25+337.25+26.74+1026.4+675.17+218+614.34+318.82+37.8+25+46+193+18.36+27+207+1039.5+139.5+162+129.6+228+459+27+27+31.5+246+133.2+40+2000+81+82.8+57.6+154.8+268.18+64.9</f>
        <v>11637.27</v>
      </c>
      <c r="AS9" s="50">
        <f t="shared" ref="AS9:AS17" si="1">SUM(X9:AR9)</f>
        <v>75918.11232</v>
      </c>
      <c r="AT9" s="37"/>
      <c r="AU9" s="36"/>
    </row>
    <row r="10" spans="1:47" ht="15.75" thickBo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4" t="s">
        <v>6</v>
      </c>
      <c r="X10" s="40">
        <v>5557.33</v>
      </c>
      <c r="Y10" s="41">
        <v>8735.6299999999992</v>
      </c>
      <c r="Z10" s="41">
        <v>4912.62</v>
      </c>
      <c r="AA10" s="42">
        <f t="shared" si="0"/>
        <v>4888.1923200000001</v>
      </c>
      <c r="AB10" s="43"/>
      <c r="AC10" s="43"/>
      <c r="AD10" s="44"/>
      <c r="AE10" s="43">
        <v>21572.79</v>
      </c>
      <c r="AF10" s="44"/>
      <c r="AG10" s="47"/>
      <c r="AH10" s="44"/>
      <c r="AI10" s="77">
        <v>6034</v>
      </c>
      <c r="AJ10" s="75">
        <v>4748.38</v>
      </c>
      <c r="AK10" s="44"/>
      <c r="AL10" s="44">
        <v>2401</v>
      </c>
      <c r="AM10" s="44"/>
      <c r="AN10" s="44"/>
      <c r="AO10" s="44"/>
      <c r="AP10" s="44">
        <v>8207.7999999999993</v>
      </c>
      <c r="AQ10" s="82">
        <v>2445.6799999999998</v>
      </c>
      <c r="AR10" s="45">
        <f>149.11+50.9+78.91+95.83+193.96+20.6+71.5+214.7+46+180.54+73.7+20+540+29+113+9.18+78+35+7+39.26+90+150+12+300.6+12</f>
        <v>2610.79</v>
      </c>
      <c r="AS10" s="50">
        <f t="shared" si="1"/>
        <v>72114.212319999977</v>
      </c>
      <c r="AT10" s="37"/>
      <c r="AU10" s="36"/>
    </row>
    <row r="11" spans="1:47" ht="15.75" thickBo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0" t="s">
        <v>7</v>
      </c>
      <c r="X11" s="40">
        <v>5557.33</v>
      </c>
      <c r="Y11" s="41">
        <v>8735.6299999999992</v>
      </c>
      <c r="Z11" s="41">
        <v>4912.62</v>
      </c>
      <c r="AA11" s="42">
        <f t="shared" si="0"/>
        <v>4888.1923200000001</v>
      </c>
      <c r="AB11" s="43"/>
      <c r="AC11" s="43"/>
      <c r="AD11" s="44"/>
      <c r="AE11" s="43">
        <v>21572.79</v>
      </c>
      <c r="AF11" s="44"/>
      <c r="AG11" s="47"/>
      <c r="AH11" s="44"/>
      <c r="AI11" s="77">
        <v>6034</v>
      </c>
      <c r="AJ11" s="75">
        <v>9200</v>
      </c>
      <c r="AK11" s="44"/>
      <c r="AL11" s="44">
        <f>2607.9+2401</f>
        <v>5008.8999999999996</v>
      </c>
      <c r="AM11" s="44"/>
      <c r="AN11" s="44"/>
      <c r="AO11" s="44"/>
      <c r="AP11" s="44">
        <v>8207.7999999999993</v>
      </c>
      <c r="AQ11" s="82">
        <v>4789.4799999999996</v>
      </c>
      <c r="AR11" s="45">
        <f>57.21+91.52+77.97+27+79.2+53.2+286+48.2+44+12.8+28+105+92+24.6+11511+37.6+142</f>
        <v>12717.300000000001</v>
      </c>
      <c r="AS11" s="50">
        <f t="shared" si="1"/>
        <v>91624.042319999993</v>
      </c>
      <c r="AT11" s="37"/>
      <c r="AU11" s="36"/>
    </row>
    <row r="12" spans="1:47" ht="15.75" thickBo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0" t="s">
        <v>8</v>
      </c>
      <c r="X12" s="40">
        <v>5557.33</v>
      </c>
      <c r="Y12" s="41">
        <v>8735.6299999999992</v>
      </c>
      <c r="Z12" s="41">
        <v>4912.62</v>
      </c>
      <c r="AA12" s="42">
        <f t="shared" si="0"/>
        <v>4888.1923200000001</v>
      </c>
      <c r="AB12" s="43"/>
      <c r="AC12" s="43"/>
      <c r="AD12" s="44"/>
      <c r="AE12" s="43">
        <v>21572.79</v>
      </c>
      <c r="AF12" s="44"/>
      <c r="AG12" s="47"/>
      <c r="AH12" s="44"/>
      <c r="AI12" s="77">
        <v>6034</v>
      </c>
      <c r="AJ12" s="75">
        <v>9200</v>
      </c>
      <c r="AK12" s="44"/>
      <c r="AL12" s="44">
        <v>2401</v>
      </c>
      <c r="AM12" s="44"/>
      <c r="AN12" s="44"/>
      <c r="AO12" s="44"/>
      <c r="AP12" s="44">
        <v>8207.7999999999993</v>
      </c>
      <c r="AQ12" s="82">
        <v>2813.93</v>
      </c>
      <c r="AR12" s="45">
        <f>48.2+56.78+57.63+264+274.58+403.39+457.63+97.88+110+88.13+151.2</f>
        <v>2009.4200000000003</v>
      </c>
      <c r="AS12" s="50">
        <f t="shared" si="1"/>
        <v>76332.712319999991</v>
      </c>
      <c r="AT12" s="37"/>
      <c r="AU12" s="36"/>
    </row>
    <row r="13" spans="1:47" ht="15.75" thickBo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0" t="s">
        <v>9</v>
      </c>
      <c r="X13" s="40">
        <v>5557.33</v>
      </c>
      <c r="Y13" s="41">
        <v>8735.6299999999992</v>
      </c>
      <c r="Z13" s="41">
        <v>4912.62</v>
      </c>
      <c r="AA13" s="42">
        <f t="shared" si="0"/>
        <v>4888.1923200000001</v>
      </c>
      <c r="AB13" s="43"/>
      <c r="AC13" s="43"/>
      <c r="AD13" s="44"/>
      <c r="AE13" s="43">
        <v>21572.79</v>
      </c>
      <c r="AF13" s="44"/>
      <c r="AG13" s="47"/>
      <c r="AH13" s="44"/>
      <c r="AI13" s="77">
        <v>6034</v>
      </c>
      <c r="AJ13" s="75">
        <v>9200</v>
      </c>
      <c r="AK13" s="44">
        <v>900</v>
      </c>
      <c r="AL13" s="44">
        <f>2472.6+2401</f>
        <v>4873.6000000000004</v>
      </c>
      <c r="AM13" s="44">
        <v>1000</v>
      </c>
      <c r="AN13" s="44">
        <v>3069.92</v>
      </c>
      <c r="AO13" s="44"/>
      <c r="AP13" s="44">
        <v>8207.7999999999993</v>
      </c>
      <c r="AQ13" s="82">
        <v>4189.3500000000004</v>
      </c>
      <c r="AR13" s="45">
        <f>72.3+161.01+104.23+57.63+61.01+158.4+57.2</f>
        <v>671.78000000000009</v>
      </c>
      <c r="AS13" s="50">
        <f t="shared" si="1"/>
        <v>83813.012320000009</v>
      </c>
      <c r="AT13" s="37"/>
      <c r="AU13" s="36"/>
    </row>
    <row r="14" spans="1:47" ht="15.75" thickBo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0" t="s">
        <v>10</v>
      </c>
      <c r="X14" s="40">
        <v>5557.33</v>
      </c>
      <c r="Y14" s="41">
        <v>8735.6299999999992</v>
      </c>
      <c r="Z14" s="41">
        <v>4912.62</v>
      </c>
      <c r="AA14" s="42">
        <f t="shared" si="0"/>
        <v>4888.1923200000001</v>
      </c>
      <c r="AB14" s="43"/>
      <c r="AC14" s="43"/>
      <c r="AD14" s="44"/>
      <c r="AE14" s="43">
        <v>21572.79</v>
      </c>
      <c r="AF14" s="44"/>
      <c r="AG14" s="47"/>
      <c r="AH14" s="44"/>
      <c r="AI14" s="77">
        <v>6034</v>
      </c>
      <c r="AJ14" s="75">
        <v>9200</v>
      </c>
      <c r="AK14" s="44">
        <v>2250</v>
      </c>
      <c r="AL14" s="44">
        <v>2401</v>
      </c>
      <c r="AM14" s="44"/>
      <c r="AN14" s="44">
        <v>3069.92</v>
      </c>
      <c r="AO14" s="44">
        <v>663.96</v>
      </c>
      <c r="AP14" s="44">
        <v>8207.7999999999993</v>
      </c>
      <c r="AQ14" s="82">
        <v>2995.96</v>
      </c>
      <c r="AR14" s="45">
        <f>48.2+118+121.02+61.02+36+39.6+20.6+214.5+75.6+3+19000</f>
        <v>19737.54</v>
      </c>
      <c r="AS14" s="50">
        <f t="shared" si="1"/>
        <v>100226.74232000002</v>
      </c>
      <c r="AT14" s="37"/>
      <c r="AU14" s="36"/>
    </row>
    <row r="15" spans="1:47" ht="15.75" thickBo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0" t="s">
        <v>11</v>
      </c>
      <c r="X15" s="40">
        <v>5557.33</v>
      </c>
      <c r="Y15" s="41">
        <v>8735.6299999999992</v>
      </c>
      <c r="Z15" s="41">
        <v>4912.62</v>
      </c>
      <c r="AA15" s="42">
        <f t="shared" si="0"/>
        <v>4888.1923200000001</v>
      </c>
      <c r="AB15" s="43"/>
      <c r="AC15" s="43"/>
      <c r="AD15" s="44"/>
      <c r="AE15" s="43">
        <v>21572.79</v>
      </c>
      <c r="AF15" s="44"/>
      <c r="AG15" s="47"/>
      <c r="AH15" s="44"/>
      <c r="AI15" s="77">
        <v>6034</v>
      </c>
      <c r="AJ15" s="75">
        <v>9200</v>
      </c>
      <c r="AK15" s="44">
        <v>2250</v>
      </c>
      <c r="AL15" s="44">
        <v>2401</v>
      </c>
      <c r="AM15" s="44"/>
      <c r="AN15" s="44">
        <v>3069.92</v>
      </c>
      <c r="AO15" s="44">
        <v>1080</v>
      </c>
      <c r="AP15" s="44">
        <v>8207.7999999999993</v>
      </c>
      <c r="AQ15" s="82">
        <v>4346.97</v>
      </c>
      <c r="AR15" s="45">
        <f>25+700+39.6+18+45.76+213.56+105.93+35.31+460.34+740.11+145.34+365.42+50.16+59.51+76.3+105.95+94.15+106.75+154.07+177.94+165.25+355.71+32+68+24+47+50+104+44+431.53+372.8+440.68+542.4+165.48</f>
        <v>6562.05</v>
      </c>
      <c r="AS15" s="50">
        <f t="shared" si="1"/>
        <v>88818.302320000003</v>
      </c>
      <c r="AT15" s="37"/>
      <c r="AU15" s="36"/>
    </row>
    <row r="16" spans="1:47" ht="15.75" thickBo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0" t="s">
        <v>12</v>
      </c>
      <c r="X16" s="40">
        <v>5557.33</v>
      </c>
      <c r="Y16" s="41">
        <v>8735.6299999999992</v>
      </c>
      <c r="Z16" s="41">
        <v>4912.62</v>
      </c>
      <c r="AA16" s="42">
        <f t="shared" si="0"/>
        <v>4888.1923200000001</v>
      </c>
      <c r="AB16" s="43"/>
      <c r="AC16" s="43"/>
      <c r="AD16" s="44"/>
      <c r="AE16" s="43">
        <v>21572.79</v>
      </c>
      <c r="AF16" s="44"/>
      <c r="AG16" s="47"/>
      <c r="AH16" s="44"/>
      <c r="AI16" s="77">
        <v>6034</v>
      </c>
      <c r="AJ16" s="75">
        <v>9200</v>
      </c>
      <c r="AK16" s="44">
        <v>2250</v>
      </c>
      <c r="AL16" s="44">
        <v>2401</v>
      </c>
      <c r="AM16" s="44"/>
      <c r="AN16" s="44">
        <v>3069.92</v>
      </c>
      <c r="AO16" s="44">
        <v>28.61</v>
      </c>
      <c r="AP16" s="44">
        <v>8207.7999999999993</v>
      </c>
      <c r="AQ16" s="82">
        <v>3558.2</v>
      </c>
      <c r="AR16" s="45">
        <f>50+15.71+81.36+276+177.97+1436.5+1512.5+1512.5+302.5+791.32</f>
        <v>6156.36</v>
      </c>
      <c r="AS16" s="50">
        <f t="shared" si="1"/>
        <v>86572.452319999997</v>
      </c>
      <c r="AT16" s="37"/>
      <c r="AU16" s="36"/>
    </row>
    <row r="17" spans="1:47" ht="15.75" thickBo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0" t="s">
        <v>13</v>
      </c>
      <c r="X17" s="40">
        <v>5557.33</v>
      </c>
      <c r="Y17" s="41">
        <v>8735.6299999999992</v>
      </c>
      <c r="Z17" s="41">
        <v>4912.62</v>
      </c>
      <c r="AA17" s="42">
        <f t="shared" si="0"/>
        <v>4888.1923200000001</v>
      </c>
      <c r="AB17" s="43"/>
      <c r="AC17" s="43"/>
      <c r="AD17" s="44"/>
      <c r="AE17" s="43">
        <v>21572.79</v>
      </c>
      <c r="AF17" s="44"/>
      <c r="AG17" s="47"/>
      <c r="AH17" s="44"/>
      <c r="AI17" s="77">
        <v>6034</v>
      </c>
      <c r="AJ17" s="75">
        <v>9200</v>
      </c>
      <c r="AK17" s="44">
        <f>2250+1175</f>
        <v>3425</v>
      </c>
      <c r="AL17" s="44">
        <v>2401</v>
      </c>
      <c r="AM17" s="44"/>
      <c r="AN17" s="44">
        <v>3069.92</v>
      </c>
      <c r="AO17" s="44"/>
      <c r="AP17" s="44">
        <v>8207.7999999999993</v>
      </c>
      <c r="AQ17" s="82">
        <v>4640.9399999999996</v>
      </c>
      <c r="AR17" s="49">
        <f>72+572</f>
        <v>644</v>
      </c>
      <c r="AS17" s="50">
        <f t="shared" si="1"/>
        <v>83289.222320000001</v>
      </c>
      <c r="AT17" s="37"/>
      <c r="AU17" s="36"/>
    </row>
    <row r="18" spans="1:47" ht="15.75" thickBo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0"/>
      <c r="X18" s="40"/>
      <c r="Y18" s="51"/>
      <c r="Z18" s="51"/>
      <c r="AA18" s="48"/>
      <c r="AB18" s="51"/>
      <c r="AC18" s="51"/>
      <c r="AD18" s="52"/>
      <c r="AE18" s="51"/>
      <c r="AF18" s="51"/>
      <c r="AG18" s="53"/>
      <c r="AH18" s="79"/>
      <c r="AI18" s="76"/>
      <c r="AJ18" s="51"/>
      <c r="AK18" s="51"/>
      <c r="AL18" s="51"/>
      <c r="AM18" s="51"/>
      <c r="AN18" s="51"/>
      <c r="AO18" s="51"/>
      <c r="AP18" s="51"/>
      <c r="AQ18" s="67"/>
      <c r="AR18" s="53"/>
      <c r="AS18" s="54"/>
      <c r="AT18" s="37"/>
      <c r="AU18" s="36"/>
    </row>
    <row r="19" spans="1:47" ht="30.75" customHeight="1" thickBo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0" t="s">
        <v>60</v>
      </c>
      <c r="X19" s="40">
        <f>SUM(X6:X18)</f>
        <v>55573.30000000001</v>
      </c>
      <c r="Y19" s="88">
        <f t="shared" ref="Y19:AP19" si="2">SUM(Y6:Y18)</f>
        <v>87356.3</v>
      </c>
      <c r="Z19" s="88">
        <f>SUM(Z8:Z17)</f>
        <v>49126.200000000004</v>
      </c>
      <c r="AA19" s="71">
        <f>SUM(AA6:AA18)</f>
        <v>48881.923200000012</v>
      </c>
      <c r="AB19" s="55">
        <f t="shared" si="2"/>
        <v>0</v>
      </c>
      <c r="AC19" s="56">
        <f>SUM(AC6:AC18)</f>
        <v>0</v>
      </c>
      <c r="AD19" s="55">
        <f>SUM(AD6:AD18)</f>
        <v>0</v>
      </c>
      <c r="AE19" s="83">
        <f t="shared" si="2"/>
        <v>215727.90000000005</v>
      </c>
      <c r="AF19" s="57">
        <f t="shared" si="2"/>
        <v>0</v>
      </c>
      <c r="AG19" s="40">
        <f t="shared" si="2"/>
        <v>0</v>
      </c>
      <c r="AH19" s="85">
        <f t="shared" si="2"/>
        <v>0</v>
      </c>
      <c r="AI19" s="80">
        <f t="shared" si="2"/>
        <v>60340</v>
      </c>
      <c r="AJ19" s="60">
        <f t="shared" si="2"/>
        <v>69148.38</v>
      </c>
      <c r="AK19" s="55">
        <f>SUM(AK6:AK17)</f>
        <v>11075</v>
      </c>
      <c r="AL19" s="55">
        <f>SUM(AL6:AL17)</f>
        <v>26689.5</v>
      </c>
      <c r="AM19" s="55">
        <f>SUM(AM6:AM17)</f>
        <v>1000</v>
      </c>
      <c r="AN19" s="55">
        <f>SUM(AN6:AN18)</f>
        <v>15349.6</v>
      </c>
      <c r="AO19" s="55">
        <f>SUM(AO14:AO17)</f>
        <v>1772.57</v>
      </c>
      <c r="AP19" s="55">
        <f t="shared" si="2"/>
        <v>82078.000000000015</v>
      </c>
      <c r="AQ19" s="83">
        <f>SUM(AQ8:AQ18)</f>
        <v>32108.43</v>
      </c>
      <c r="AR19" s="57">
        <f>SUM(AR6:AR18)</f>
        <v>62746.510000000009</v>
      </c>
      <c r="AS19" s="58">
        <f>SUM(X19:AR19)</f>
        <v>818973.61320000014</v>
      </c>
      <c r="AT19" s="38"/>
      <c r="AU19" s="38"/>
    </row>
    <row r="20" spans="1:47" ht="15.7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27"/>
      <c r="X20" s="27"/>
      <c r="Y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P20" s="27"/>
      <c r="AQ20" s="27"/>
      <c r="AR20" s="27"/>
      <c r="AS20" s="27"/>
      <c r="AT20" s="39"/>
      <c r="AU20" s="39"/>
    </row>
    <row r="21" spans="1:4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>
        <v>0.17</v>
      </c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25"/>
    </row>
    <row r="22" spans="1:47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>
      <c r="W23" s="68"/>
    </row>
    <row r="25" spans="1:47">
      <c r="X25" s="69"/>
    </row>
    <row r="26" spans="1:47">
      <c r="X26" s="21"/>
      <c r="Y26" s="21"/>
      <c r="Z26" s="21"/>
      <c r="AA26" s="21"/>
      <c r="AB26" s="21"/>
    </row>
    <row r="27" spans="1:47">
      <c r="X27" s="21"/>
      <c r="Y27" s="21"/>
      <c r="Z27" s="21"/>
      <c r="AA27" s="21"/>
      <c r="AB27" s="21"/>
    </row>
    <row r="28" spans="1:47">
      <c r="X28" s="21"/>
      <c r="Y28" s="21"/>
      <c r="Z28" s="21"/>
      <c r="AA28" s="21"/>
      <c r="AB28" s="21"/>
    </row>
    <row r="29" spans="1:47">
      <c r="X29" s="21"/>
      <c r="Y29" s="21"/>
      <c r="Z29" s="21"/>
      <c r="AA29" s="21"/>
      <c r="AB29" s="21"/>
    </row>
  </sheetData>
  <mergeCells count="2">
    <mergeCell ref="W4:W5"/>
    <mergeCell ref="W1:AS3"/>
  </mergeCells>
  <pageMargins left="0" right="0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E27"/>
  <sheetViews>
    <sheetView workbookViewId="0">
      <selection activeCell="C11" sqref="C11:C22"/>
    </sheetView>
  </sheetViews>
  <sheetFormatPr defaultRowHeight="15"/>
  <cols>
    <col min="2" max="2" width="21.85546875" customWidth="1"/>
    <col min="3" max="3" width="28.28515625" customWidth="1"/>
    <col min="4" max="4" width="15.7109375" hidden="1" customWidth="1"/>
  </cols>
  <sheetData>
    <row r="5" spans="2:5">
      <c r="B5" s="95" t="s">
        <v>50</v>
      </c>
      <c r="C5" s="95"/>
      <c r="D5" s="95"/>
      <c r="E5" s="95"/>
    </row>
    <row r="7" spans="2:5">
      <c r="B7" s="95" t="s">
        <v>51</v>
      </c>
      <c r="C7" s="95"/>
      <c r="D7" s="95"/>
      <c r="E7" s="95"/>
    </row>
    <row r="8" spans="2:5">
      <c r="B8" s="6"/>
      <c r="C8" s="6"/>
      <c r="D8" s="6"/>
      <c r="E8" s="6"/>
    </row>
    <row r="10" spans="2:5" ht="28.5" customHeight="1">
      <c r="B10" s="2" t="s">
        <v>25</v>
      </c>
      <c r="C10" s="2" t="s">
        <v>26</v>
      </c>
      <c r="D10" s="1" t="s">
        <v>19</v>
      </c>
    </row>
    <row r="11" spans="2:5">
      <c r="B11" s="1" t="s">
        <v>0</v>
      </c>
      <c r="C11" s="22">
        <v>318786.83</v>
      </c>
      <c r="D11" s="3" t="e">
        <f>+#REF!/C11*100</f>
        <v>#REF!</v>
      </c>
    </row>
    <row r="12" spans="2:5">
      <c r="B12" s="1" t="s">
        <v>3</v>
      </c>
      <c r="C12" s="19">
        <v>297887.7</v>
      </c>
      <c r="D12" s="3" t="e">
        <f>+#REF!/C12*100</f>
        <v>#REF!</v>
      </c>
    </row>
    <row r="13" spans="2:5">
      <c r="B13" s="1" t="s">
        <v>4</v>
      </c>
      <c r="C13" s="19">
        <v>328870.53000000003</v>
      </c>
      <c r="D13" s="3" t="e">
        <f>+#REF!/C13*100</f>
        <v>#REF!</v>
      </c>
    </row>
    <row r="14" spans="2:5">
      <c r="B14" s="1" t="s">
        <v>5</v>
      </c>
      <c r="C14" s="19">
        <v>-121881.36</v>
      </c>
      <c r="D14" s="3" t="e">
        <f>+#REF!/C14*100</f>
        <v>#REF!</v>
      </c>
    </row>
    <row r="15" spans="2:5">
      <c r="B15" s="1" t="s">
        <v>6</v>
      </c>
      <c r="C15" s="19">
        <v>316699.23</v>
      </c>
      <c r="D15" s="3" t="e">
        <f>+#REF!/C15*100</f>
        <v>#REF!</v>
      </c>
    </row>
    <row r="16" spans="2:5">
      <c r="B16" s="1" t="s">
        <v>7</v>
      </c>
      <c r="C16" s="19">
        <v>299317.34000000003</v>
      </c>
      <c r="D16" s="3" t="e">
        <f>+#REF!/C16*100</f>
        <v>#REF!</v>
      </c>
    </row>
    <row r="17" spans="2:4">
      <c r="B17" s="1" t="s">
        <v>8</v>
      </c>
      <c r="C17" s="19">
        <v>455416.61</v>
      </c>
      <c r="D17" s="3" t="e">
        <f>+#REF!/C17*100</f>
        <v>#REF!</v>
      </c>
    </row>
    <row r="18" spans="2:4">
      <c r="B18" s="1" t="s">
        <v>9</v>
      </c>
      <c r="C18" s="19">
        <v>321206.86</v>
      </c>
      <c r="D18" s="3" t="e">
        <f>+#REF!/C18*100</f>
        <v>#REF!</v>
      </c>
    </row>
    <row r="19" spans="2:4">
      <c r="B19" s="1" t="s">
        <v>10</v>
      </c>
      <c r="C19" s="19">
        <v>324548.15000000002</v>
      </c>
      <c r="D19" s="3" t="e">
        <f>+#REF!/C19*100</f>
        <v>#REF!</v>
      </c>
    </row>
    <row r="20" spans="2:4">
      <c r="B20" s="1" t="s">
        <v>11</v>
      </c>
      <c r="C20" s="19">
        <v>304111.28000000003</v>
      </c>
      <c r="D20" s="3" t="e">
        <f>+#REF!/C20*100</f>
        <v>#REF!</v>
      </c>
    </row>
    <row r="21" spans="2:4">
      <c r="B21" s="1" t="s">
        <v>12</v>
      </c>
      <c r="C21" s="19">
        <v>305577.93</v>
      </c>
      <c r="D21" s="3" t="e">
        <f>+#REF!/C21*100</f>
        <v>#REF!</v>
      </c>
    </row>
    <row r="22" spans="2:4">
      <c r="B22" s="1" t="s">
        <v>13</v>
      </c>
      <c r="C22" s="19">
        <v>255001.1</v>
      </c>
      <c r="D22" s="3" t="e">
        <f>+#REF!/C22*100</f>
        <v>#REF!</v>
      </c>
    </row>
    <row r="23" spans="2:4">
      <c r="B23" s="1" t="s">
        <v>21</v>
      </c>
      <c r="C23" s="1"/>
      <c r="D23" s="3" t="e">
        <f>+#REF!/C23*100</f>
        <v>#REF!</v>
      </c>
    </row>
    <row r="24" spans="2:4" ht="24" customHeight="1">
      <c r="B24" s="1" t="s">
        <v>20</v>
      </c>
      <c r="C24" s="1"/>
      <c r="D24" s="3" t="e">
        <f>+#REF!/C24*100</f>
        <v>#REF!</v>
      </c>
    </row>
    <row r="25" spans="2:4">
      <c r="B25" s="5" t="s">
        <v>22</v>
      </c>
      <c r="C25" s="5"/>
    </row>
    <row r="26" spans="2:4">
      <c r="B26" s="4" t="s">
        <v>23</v>
      </c>
      <c r="C26" s="4"/>
    </row>
    <row r="27" spans="2:4" ht="33" customHeight="1">
      <c r="B27" s="1" t="s">
        <v>24</v>
      </c>
      <c r="C27" s="1">
        <f>SUM(C24:C26)</f>
        <v>0</v>
      </c>
    </row>
  </sheetData>
  <mergeCells count="2">
    <mergeCell ref="B5:E5"/>
    <mergeCell ref="B7:E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4:E17"/>
  <sheetViews>
    <sheetView workbookViewId="0">
      <selection activeCell="E33" sqref="E33"/>
    </sheetView>
  </sheetViews>
  <sheetFormatPr defaultRowHeight="15"/>
  <cols>
    <col min="2" max="2" width="20.7109375" customWidth="1"/>
    <col min="3" max="3" width="17.85546875" customWidth="1"/>
    <col min="4" max="4" width="18.42578125" customWidth="1"/>
    <col min="5" max="5" width="17.42578125" customWidth="1"/>
  </cols>
  <sheetData>
    <row r="4" spans="2:5">
      <c r="B4" s="1" t="s">
        <v>28</v>
      </c>
      <c r="C4" s="11">
        <v>2010</v>
      </c>
      <c r="D4" s="2">
        <v>2009</v>
      </c>
      <c r="E4" s="11">
        <v>2010</v>
      </c>
    </row>
    <row r="5" spans="2:5">
      <c r="B5" s="1" t="s">
        <v>29</v>
      </c>
      <c r="C5" s="12">
        <v>15.52</v>
      </c>
      <c r="D5" s="8" t="s">
        <v>37</v>
      </c>
      <c r="E5" s="12" t="s">
        <v>39</v>
      </c>
    </row>
    <row r="6" spans="2:5">
      <c r="B6" s="1" t="s">
        <v>30</v>
      </c>
      <c r="C6" s="13">
        <v>20.55</v>
      </c>
      <c r="D6" s="9" t="s">
        <v>38</v>
      </c>
      <c r="E6" s="13" t="s">
        <v>40</v>
      </c>
    </row>
    <row r="7" spans="2:5">
      <c r="B7" s="1" t="s">
        <v>31</v>
      </c>
      <c r="C7" s="13">
        <v>87.83</v>
      </c>
      <c r="D7" s="9">
        <v>6.49</v>
      </c>
      <c r="E7" s="13">
        <v>7.5</v>
      </c>
    </row>
    <row r="8" spans="2:5">
      <c r="B8" s="1" t="s">
        <v>32</v>
      </c>
      <c r="C8" s="13">
        <v>47.96</v>
      </c>
      <c r="D8" s="9">
        <v>5.67</v>
      </c>
      <c r="E8" s="13">
        <v>6.31</v>
      </c>
    </row>
    <row r="9" spans="2:5">
      <c r="B9" s="1" t="s">
        <v>33</v>
      </c>
      <c r="C9" s="13">
        <v>226.98</v>
      </c>
      <c r="D9" s="9">
        <v>48.68</v>
      </c>
      <c r="E9" s="13">
        <v>53.3</v>
      </c>
    </row>
    <row r="10" spans="2:5">
      <c r="B10" s="1" t="s">
        <v>34</v>
      </c>
      <c r="C10" s="13"/>
      <c r="D10" s="9"/>
      <c r="E10" s="13"/>
    </row>
    <row r="11" spans="2:5">
      <c r="B11" s="1" t="s">
        <v>35</v>
      </c>
      <c r="C11" s="13"/>
      <c r="D11" s="9"/>
      <c r="E11" s="13"/>
    </row>
    <row r="12" spans="2:5">
      <c r="B12" s="1" t="s">
        <v>36</v>
      </c>
      <c r="C12" s="14"/>
      <c r="D12" s="10"/>
      <c r="E12" s="14"/>
    </row>
    <row r="13" spans="2:5">
      <c r="B13" s="7" t="s">
        <v>27</v>
      </c>
      <c r="C13" s="7"/>
      <c r="D13" s="17">
        <v>1108.4000000000001</v>
      </c>
      <c r="E13" s="15">
        <v>1060.46</v>
      </c>
    </row>
    <row r="14" spans="2:5">
      <c r="D14" t="s">
        <v>41</v>
      </c>
      <c r="E14" t="s">
        <v>44</v>
      </c>
    </row>
    <row r="15" spans="2:5">
      <c r="D15" t="s">
        <v>42</v>
      </c>
      <c r="E15" t="s">
        <v>45</v>
      </c>
    </row>
    <row r="16" spans="2:5">
      <c r="D16" t="s">
        <v>43</v>
      </c>
      <c r="E16" t="s">
        <v>46</v>
      </c>
    </row>
    <row r="17" spans="4:5">
      <c r="D17" s="16">
        <v>1383.35</v>
      </c>
      <c r="E17" s="16">
        <v>1366.25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сбор</vt:lpstr>
      <vt:lpstr>затраты</vt:lpstr>
      <vt:lpstr>доходы</vt:lpstr>
      <vt:lpstr>сравнит таблица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2012-03-07T02:23:05Z</dcterms:modified>
</cp:coreProperties>
</file>