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7935" activeTab="1"/>
  </bookViews>
  <sheets>
    <sheet name="сбор" sheetId="1" r:id="rId1"/>
    <sheet name="затраты" sheetId="4" r:id="rId2"/>
    <sheet name="доходы" sheetId="7" state="hidden" r:id="rId3"/>
    <sheet name="сравнит таблица" sheetId="8" state="hidden" r:id="rId4"/>
    <sheet name="Лист2" sheetId="13" state="hidden" r:id="rId5"/>
  </sheets>
  <calcPr calcId="124519"/>
</workbook>
</file>

<file path=xl/calcChain.xml><?xml version="1.0" encoding="utf-8"?>
<calcChain xmlns="http://schemas.openxmlformats.org/spreadsheetml/2006/main">
  <c r="T19" i="4"/>
  <c r="R19"/>
  <c r="Q19"/>
  <c r="P19"/>
  <c r="N19"/>
  <c r="K19"/>
  <c r="J19"/>
  <c r="I19"/>
  <c r="H19"/>
  <c r="G19"/>
  <c r="F19"/>
  <c r="D19"/>
  <c r="C19"/>
  <c r="U17"/>
  <c r="S17"/>
  <c r="O17"/>
  <c r="O19" s="1"/>
  <c r="L17"/>
  <c r="E17"/>
  <c r="V17" s="1"/>
  <c r="U16"/>
  <c r="S16"/>
  <c r="L16"/>
  <c r="E16"/>
  <c r="V16" s="1"/>
  <c r="S15"/>
  <c r="L15"/>
  <c r="V15" s="1"/>
  <c r="E15"/>
  <c r="U14"/>
  <c r="S14"/>
  <c r="M14"/>
  <c r="L14"/>
  <c r="E14"/>
  <c r="V14" s="1"/>
  <c r="U13"/>
  <c r="S13"/>
  <c r="L13"/>
  <c r="E13"/>
  <c r="V13" s="1"/>
  <c r="U12"/>
  <c r="S12"/>
  <c r="L12"/>
  <c r="E12"/>
  <c r="V12" s="1"/>
  <c r="U11"/>
  <c r="S11"/>
  <c r="L11"/>
  <c r="E11"/>
  <c r="V11" s="1"/>
  <c r="U10"/>
  <c r="S10"/>
  <c r="M10"/>
  <c r="M19" s="1"/>
  <c r="L10"/>
  <c r="E10"/>
  <c r="V10" s="1"/>
  <c r="U9"/>
  <c r="S9"/>
  <c r="L9"/>
  <c r="E9"/>
  <c r="V9" s="1"/>
  <c r="U8"/>
  <c r="U19" s="1"/>
  <c r="S8"/>
  <c r="S19" s="1"/>
  <c r="L8"/>
  <c r="L19" s="1"/>
  <c r="E8"/>
  <c r="E19" s="1"/>
  <c r="V7"/>
  <c r="V6"/>
  <c r="V19" l="1"/>
  <c r="V8"/>
  <c r="E20" i="1"/>
  <c r="E19"/>
  <c r="E18"/>
  <c r="E17"/>
  <c r="D22"/>
  <c r="C22"/>
  <c r="E16"/>
  <c r="E15"/>
  <c r="E14"/>
  <c r="E13"/>
  <c r="E12"/>
  <c r="E11"/>
  <c r="E22" l="1"/>
  <c r="D23" i="7" l="1"/>
  <c r="C27" l="1"/>
  <c r="D22" l="1"/>
  <c r="D21"/>
  <c r="D20"/>
  <c r="D19"/>
  <c r="D18"/>
  <c r="D17"/>
  <c r="D16"/>
  <c r="D15"/>
  <c r="D14"/>
  <c r="D13"/>
  <c r="D12"/>
  <c r="D11"/>
  <c r="D24" l="1"/>
</calcChain>
</file>

<file path=xl/sharedStrings.xml><?xml version="1.0" encoding="utf-8"?>
<sst xmlns="http://schemas.openxmlformats.org/spreadsheetml/2006/main" count="114" uniqueCount="84">
  <si>
    <t>январь</t>
  </si>
  <si>
    <t>начисление</t>
  </si>
  <si>
    <t>сбор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</si>
  <si>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</si>
  <si>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</si>
  <si>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</si>
  <si>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</si>
  <si>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</si>
  <si>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</si>
  <si>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</si>
  <si>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</si>
  <si>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</si>
  <si>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</si>
  <si>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</si>
  <si>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</si>
  <si>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обслуж</t>
  </si>
  <si>
    <t>лифта</t>
  </si>
  <si>
    <t>есн</t>
  </si>
  <si>
    <t>УК город</t>
  </si>
  <si>
    <t>% сбора</t>
  </si>
  <si>
    <t>итого за год</t>
  </si>
  <si>
    <t>офисы</t>
  </si>
  <si>
    <t xml:space="preserve">перерасчет тепловой </t>
  </si>
  <si>
    <t>энергии за 2009 год</t>
  </si>
  <si>
    <t>ВСЕГО ДОХОДА</t>
  </si>
  <si>
    <t>Период</t>
  </si>
  <si>
    <t>Начисление</t>
  </si>
  <si>
    <t>ИТОГО</t>
  </si>
  <si>
    <t>позиции</t>
  </si>
  <si>
    <t>содерж жилья</t>
  </si>
  <si>
    <t>отопления</t>
  </si>
  <si>
    <t>водоотведения</t>
  </si>
  <si>
    <t>ХВС</t>
  </si>
  <si>
    <t>ГВС</t>
  </si>
  <si>
    <t>подпит вода</t>
  </si>
  <si>
    <t>подогрев воды</t>
  </si>
  <si>
    <t>ремонт здания</t>
  </si>
  <si>
    <t>13,76*34=467,84</t>
  </si>
  <si>
    <t>18,84*34=640,56</t>
  </si>
  <si>
    <t>15,52*34=527,68</t>
  </si>
  <si>
    <t>15,67*34=532,78</t>
  </si>
  <si>
    <t>В-е 12*6,49=77,88</t>
  </si>
  <si>
    <t>ХВС 9*5,67=51,03</t>
  </si>
  <si>
    <t>ГВС3*48,68=146,04</t>
  </si>
  <si>
    <t>12*7,50=90</t>
  </si>
  <si>
    <t>9*6,31=56,79</t>
  </si>
  <si>
    <t>3*53,30=159,90</t>
  </si>
  <si>
    <t>холод</t>
  </si>
  <si>
    <t xml:space="preserve"> вода</t>
  </si>
  <si>
    <t>сборы</t>
  </si>
  <si>
    <t xml:space="preserve">Начисление  доходов  за 2010год </t>
  </si>
  <si>
    <t>по  дому  по адресу  Франк каменецкого 28</t>
  </si>
  <si>
    <t xml:space="preserve">з плата  </t>
  </si>
  <si>
    <t xml:space="preserve">з плата </t>
  </si>
  <si>
    <t xml:space="preserve">налог </t>
  </si>
  <si>
    <t xml:space="preserve">авар </t>
  </si>
  <si>
    <t xml:space="preserve">содер </t>
  </si>
  <si>
    <t xml:space="preserve">вознаг </t>
  </si>
  <si>
    <t xml:space="preserve">инвентарь </t>
  </si>
  <si>
    <t>итого</t>
  </si>
  <si>
    <t xml:space="preserve">дворник </t>
  </si>
  <si>
    <t xml:space="preserve">вывоз </t>
  </si>
  <si>
    <t>ТБО</t>
  </si>
  <si>
    <t>уборщицы</t>
  </si>
  <si>
    <t>канали-</t>
  </si>
  <si>
    <t>зация</t>
  </si>
  <si>
    <t xml:space="preserve">тепло и </t>
  </si>
  <si>
    <t>тех.</t>
  </si>
  <si>
    <t>матер-лы</t>
  </si>
  <si>
    <t>сопровожд</t>
  </si>
  <si>
    <t>приб.учёта</t>
  </si>
  <si>
    <t xml:space="preserve">ремонт </t>
  </si>
  <si>
    <t>ТО домоф</t>
  </si>
  <si>
    <t>доставка</t>
  </si>
  <si>
    <t>песка</t>
  </si>
  <si>
    <t>электро-</t>
  </si>
  <si>
    <t>энергия</t>
  </si>
  <si>
    <t>эколо-</t>
  </si>
  <si>
    <t>гия</t>
  </si>
  <si>
    <t>Начисление и сбор за жилые помещения  в 2011 год по адресу Баумана 214/3</t>
  </si>
  <si>
    <t>Затраты на дом по адресу  Баумана 214/3 за 2011г</t>
  </si>
  <si>
    <t>антена</t>
  </si>
  <si>
    <t>соровож</t>
  </si>
  <si>
    <t>комис.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</si>
</sst>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4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i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2" fillId="0" borderId="0" xfId="0" applyFont="1"/>
    <xf numFmtId="0" fontId="0" fillId="0" borderId="1" xfId="0" applyFont="1" applyBorder="1"/>
    <xf numFmtId="0" fontId="0" fillId="0" borderId="0" xfId="0"/>
    <xf numFmtId="0" fontId="0" fillId="3" borderId="0" xfId="0" applyFill="1"/>
    <xf numFmtId="4" fontId="0" fillId="0" borderId="1" xfId="0" applyNumberFormat="1" applyBorder="1"/>
    <xf numFmtId="0" fontId="0" fillId="0" borderId="0" xfId="0"/>
    <xf numFmtId="0" fontId="3" fillId="0" borderId="0" xfId="0" applyFont="1" applyFill="1" applyBorder="1"/>
    <xf numFmtId="0" fontId="5" fillId="3" borderId="0" xfId="0" applyFont="1" applyFill="1" applyBorder="1"/>
    <xf numFmtId="0" fontId="0" fillId="0" borderId="0" xfId="0"/>
    <xf numFmtId="4" fontId="0" fillId="0" borderId="0" xfId="0" applyNumberForma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0" fillId="0" borderId="8" xfId="0" applyBorder="1"/>
    <xf numFmtId="2" fontId="0" fillId="0" borderId="8" xfId="0" applyNumberFormat="1" applyBorder="1"/>
    <xf numFmtId="2" fontId="7" fillId="0" borderId="8" xfId="0" applyNumberFormat="1" applyFont="1" applyBorder="1"/>
    <xf numFmtId="0" fontId="1" fillId="0" borderId="0" xfId="0" applyFont="1" applyBorder="1"/>
    <xf numFmtId="0" fontId="4" fillId="0" borderId="0" xfId="0" applyFont="1" applyBorder="1"/>
    <xf numFmtId="0" fontId="6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6" fillId="0" borderId="0" xfId="0" applyFont="1" applyBorder="1"/>
    <xf numFmtId="0" fontId="1" fillId="0" borderId="9" xfId="0" applyFont="1" applyFill="1" applyBorder="1"/>
    <xf numFmtId="0" fontId="1" fillId="3" borderId="3" xfId="0" applyFont="1" applyFill="1" applyBorder="1"/>
    <xf numFmtId="2" fontId="1" fillId="3" borderId="3" xfId="0" applyNumberFormat="1" applyFont="1" applyFill="1" applyBorder="1"/>
    <xf numFmtId="2" fontId="1" fillId="0" borderId="3" xfId="0" applyNumberFormat="1" applyFont="1" applyFill="1" applyBorder="1"/>
    <xf numFmtId="0" fontId="1" fillId="0" borderId="3" xfId="0" applyFont="1" applyFill="1" applyBorder="1"/>
    <xf numFmtId="0" fontId="1" fillId="0" borderId="5" xfId="0" applyFont="1" applyFill="1" applyBorder="1"/>
    <xf numFmtId="0" fontId="1" fillId="0" borderId="10" xfId="0" applyFont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7" xfId="0" applyFont="1" applyFill="1" applyBorder="1"/>
    <xf numFmtId="0" fontId="1" fillId="0" borderId="11" xfId="0" applyFont="1" applyBorder="1"/>
    <xf numFmtId="0" fontId="1" fillId="0" borderId="2" xfId="0" applyFont="1" applyFill="1" applyBorder="1"/>
    <xf numFmtId="2" fontId="0" fillId="0" borderId="2" xfId="0" applyNumberFormat="1" applyBorder="1"/>
    <xf numFmtId="0" fontId="1" fillId="0" borderId="4" xfId="0" applyFont="1" applyFill="1" applyBorder="1"/>
    <xf numFmtId="0" fontId="1" fillId="0" borderId="12" xfId="0" applyFont="1" applyBorder="1"/>
    <xf numFmtId="0" fontId="1" fillId="0" borderId="14" xfId="0" applyFont="1" applyFill="1" applyBorder="1"/>
    <xf numFmtId="2" fontId="1" fillId="0" borderId="14" xfId="0" applyNumberFormat="1" applyFont="1" applyFill="1" applyBorder="1"/>
    <xf numFmtId="0" fontId="1" fillId="0" borderId="15" xfId="0" applyFont="1" applyFill="1" applyBorder="1"/>
    <xf numFmtId="0" fontId="1" fillId="0" borderId="8" xfId="0" applyFont="1" applyBorder="1"/>
    <xf numFmtId="0" fontId="0" fillId="3" borderId="0" xfId="0" applyFill="1" applyBorder="1"/>
    <xf numFmtId="0" fontId="1" fillId="3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2" fontId="0" fillId="0" borderId="0" xfId="0" applyNumberFormat="1"/>
    <xf numFmtId="0" fontId="0" fillId="0" borderId="0" xfId="0"/>
    <xf numFmtId="0" fontId="0" fillId="0" borderId="0" xfId="0"/>
    <xf numFmtId="0" fontId="9" fillId="3" borderId="8" xfId="0" applyFont="1" applyFill="1" applyBorder="1"/>
    <xf numFmtId="0" fontId="9" fillId="3" borderId="9" xfId="0" applyFont="1" applyFill="1" applyBorder="1"/>
    <xf numFmtId="0" fontId="9" fillId="0" borderId="8" xfId="0" applyFont="1" applyBorder="1"/>
    <xf numFmtId="0" fontId="1" fillId="0" borderId="3" xfId="0" applyFont="1" applyBorder="1"/>
    <xf numFmtId="0" fontId="0" fillId="0" borderId="0" xfId="0"/>
    <xf numFmtId="0" fontId="1" fillId="0" borderId="11" xfId="0" applyFont="1" applyFill="1" applyBorder="1"/>
    <xf numFmtId="0" fontId="1" fillId="0" borderId="20" xfId="0" applyFont="1" applyFill="1" applyBorder="1"/>
    <xf numFmtId="0" fontId="0" fillId="0" borderId="0" xfId="0"/>
    <xf numFmtId="0" fontId="10" fillId="0" borderId="8" xfId="0" applyFont="1" applyBorder="1"/>
    <xf numFmtId="2" fontId="1" fillId="0" borderId="13" xfId="0" applyNumberFormat="1" applyFont="1" applyFill="1" applyBorder="1"/>
    <xf numFmtId="0" fontId="0" fillId="0" borderId="0" xfId="0"/>
    <xf numFmtId="0" fontId="9" fillId="3" borderId="19" xfId="0" applyFont="1" applyFill="1" applyBorder="1"/>
    <xf numFmtId="0" fontId="9" fillId="3" borderId="16" xfId="0" applyFont="1" applyFill="1" applyBorder="1"/>
    <xf numFmtId="0" fontId="10" fillId="3" borderId="8" xfId="0" applyFont="1" applyFill="1" applyBorder="1"/>
    <xf numFmtId="2" fontId="1" fillId="0" borderId="3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0" fontId="0" fillId="0" borderId="0" xfId="0" applyAlignment="1">
      <alignment horizontal="center"/>
    </xf>
    <xf numFmtId="0" fontId="9" fillId="3" borderId="1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G10" sqref="G10"/>
    </sheetView>
  </sheetViews>
  <sheetFormatPr defaultRowHeight="15"/>
  <cols>
    <col min="2" max="2" width="17" customWidth="1"/>
    <col min="3" max="3" width="17.85546875" customWidth="1"/>
    <col min="4" max="4" width="21.140625" customWidth="1"/>
    <col min="5" max="5" width="14.42578125" customWidth="1"/>
    <col min="6" max="6" width="12.85546875" customWidth="1"/>
    <col min="7" max="7" width="10.28515625" customWidth="1"/>
    <col min="8" max="8" width="9.5703125" bestFit="1" customWidth="1"/>
  </cols>
  <sheetData>
    <row r="1" spans="1:10" ht="14.25" customHeight="1"/>
    <row r="2" spans="1:10" ht="9.75" hidden="1" customHeight="1"/>
    <row r="3" spans="1:10" ht="30.75" customHeight="1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25.5" customHeight="1">
      <c r="A4" s="26"/>
      <c r="B4" s="79" t="s">
        <v>79</v>
      </c>
      <c r="C4" s="79"/>
      <c r="D4" s="79"/>
      <c r="E4" s="79"/>
      <c r="F4" s="26"/>
      <c r="G4" s="26"/>
      <c r="H4" s="26"/>
      <c r="I4" s="26"/>
      <c r="J4" s="26"/>
    </row>
    <row r="5" spans="1:10">
      <c r="A5" s="26"/>
      <c r="B5" s="80"/>
      <c r="C5" s="80"/>
      <c r="D5" s="80"/>
      <c r="E5" s="80"/>
      <c r="F5" s="26"/>
      <c r="G5" s="26"/>
      <c r="H5" s="26"/>
      <c r="I5" s="26"/>
      <c r="J5" s="26"/>
    </row>
    <row r="6" spans="1:10" ht="18.75">
      <c r="A6" s="26"/>
      <c r="B6" s="18"/>
      <c r="C6" s="18"/>
      <c r="D6" s="18"/>
      <c r="E6" s="18"/>
      <c r="F6" s="26"/>
      <c r="G6" s="26"/>
      <c r="H6" s="26"/>
      <c r="I6" s="26"/>
      <c r="J6" s="26"/>
    </row>
    <row r="7" spans="1:10" ht="29.25" customHeight="1" thickBot="1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15.75" thickBot="1">
      <c r="A8" s="26"/>
      <c r="B8" s="28" t="s">
        <v>14</v>
      </c>
      <c r="C8" s="28" t="s">
        <v>1</v>
      </c>
      <c r="D8" s="28" t="s">
        <v>2</v>
      </c>
      <c r="E8" s="29" t="s">
        <v>19</v>
      </c>
      <c r="F8" s="26"/>
      <c r="G8" s="26"/>
      <c r="H8" s="26"/>
      <c r="I8" s="26"/>
      <c r="J8" s="26"/>
    </row>
    <row r="9" spans="1:10" ht="15.75" thickBot="1">
      <c r="A9" s="26"/>
      <c r="B9" s="29" t="s">
        <v>0</v>
      </c>
      <c r="C9" s="30"/>
      <c r="D9" s="30"/>
      <c r="E9" s="31"/>
      <c r="F9" s="26"/>
      <c r="G9" s="26"/>
      <c r="H9" s="26"/>
      <c r="I9" s="26"/>
      <c r="J9" s="26"/>
    </row>
    <row r="10" spans="1:10" ht="15.75" thickBot="1">
      <c r="A10" s="26"/>
      <c r="B10" s="29" t="s">
        <v>3</v>
      </c>
      <c r="C10" s="30"/>
      <c r="D10" s="30"/>
      <c r="E10" s="31"/>
      <c r="F10" s="26"/>
      <c r="G10" s="26"/>
      <c r="H10" s="74"/>
      <c r="I10" s="26"/>
      <c r="J10" s="26"/>
    </row>
    <row r="11" spans="1:10" ht="15.75" thickBot="1">
      <c r="A11" s="26"/>
      <c r="B11" s="29" t="s">
        <v>4</v>
      </c>
      <c r="C11" s="30">
        <v>292132.90000000002</v>
      </c>
      <c r="D11" s="30">
        <v>1718</v>
      </c>
      <c r="E11" s="31">
        <f t="shared" ref="E11:E20" si="0">D11/C11*100</f>
        <v>0.58808850355437536</v>
      </c>
      <c r="F11" s="26"/>
      <c r="G11" s="26"/>
      <c r="H11" s="61"/>
      <c r="I11" s="26"/>
      <c r="J11" s="26"/>
    </row>
    <row r="12" spans="1:10" ht="15.75" thickBot="1">
      <c r="A12" s="26"/>
      <c r="B12" s="29" t="s">
        <v>5</v>
      </c>
      <c r="C12" s="30">
        <v>329067.86</v>
      </c>
      <c r="D12" s="30">
        <v>134021.15</v>
      </c>
      <c r="E12" s="31">
        <f t="shared" si="0"/>
        <v>40.727511340669977</v>
      </c>
      <c r="F12" s="26"/>
      <c r="G12" s="26"/>
      <c r="H12" s="61"/>
      <c r="I12" s="26"/>
      <c r="J12" s="26"/>
    </row>
    <row r="13" spans="1:10" ht="15.75" thickBot="1">
      <c r="A13" s="26"/>
      <c r="B13" s="29" t="s">
        <v>6</v>
      </c>
      <c r="C13" s="30">
        <v>367853.42</v>
      </c>
      <c r="D13" s="30">
        <v>226062.95</v>
      </c>
      <c r="E13" s="31">
        <f t="shared" si="0"/>
        <v>61.454627769941631</v>
      </c>
      <c r="F13" s="26"/>
      <c r="G13" s="26"/>
      <c r="H13" s="61"/>
      <c r="I13" s="26"/>
      <c r="J13" s="26"/>
    </row>
    <row r="14" spans="1:10" ht="15.75" thickBot="1">
      <c r="A14" s="26"/>
      <c r="B14" s="29" t="s">
        <v>7</v>
      </c>
      <c r="C14" s="30">
        <v>421514.44</v>
      </c>
      <c r="D14" s="30">
        <v>464807.76</v>
      </c>
      <c r="E14" s="31">
        <f t="shared" si="0"/>
        <v>110.27089842995652</v>
      </c>
      <c r="F14" s="26"/>
      <c r="G14" s="26"/>
      <c r="H14" s="61"/>
      <c r="I14" s="26"/>
      <c r="J14" s="26"/>
    </row>
    <row r="15" spans="1:10" ht="15.75" thickBot="1">
      <c r="A15" s="26"/>
      <c r="B15" s="29" t="s">
        <v>8</v>
      </c>
      <c r="C15" s="30">
        <v>467982.37</v>
      </c>
      <c r="D15" s="30">
        <v>317363.5</v>
      </c>
      <c r="E15" s="31">
        <f t="shared" si="0"/>
        <v>67.815268340130004</v>
      </c>
      <c r="F15" s="26"/>
      <c r="G15" s="26"/>
      <c r="H15" s="61"/>
      <c r="I15" s="26"/>
      <c r="J15" s="26"/>
    </row>
    <row r="16" spans="1:10" ht="15.75" thickBot="1">
      <c r="A16" s="26"/>
      <c r="B16" s="29" t="s">
        <v>9</v>
      </c>
      <c r="C16" s="30">
        <v>388398.97</v>
      </c>
      <c r="D16" s="30">
        <v>293053.46000000002</v>
      </c>
      <c r="E16" s="31">
        <f t="shared" si="0"/>
        <v>75.451657351202556</v>
      </c>
      <c r="F16" s="26"/>
      <c r="G16" s="26"/>
      <c r="H16" s="61"/>
      <c r="I16" s="26"/>
      <c r="J16" s="26"/>
    </row>
    <row r="17" spans="1:10" ht="15.75" thickBot="1">
      <c r="A17" s="26"/>
      <c r="B17" s="29" t="s">
        <v>10</v>
      </c>
      <c r="C17" s="30">
        <v>388626.65</v>
      </c>
      <c r="D17" s="30">
        <v>363844.84</v>
      </c>
      <c r="E17" s="31">
        <f t="shared" si="0"/>
        <v>93.623234536283078</v>
      </c>
      <c r="F17" s="26"/>
      <c r="G17" s="26"/>
      <c r="H17" s="61"/>
      <c r="I17" s="26"/>
      <c r="J17" s="26"/>
    </row>
    <row r="18" spans="1:10" ht="15.75" thickBot="1">
      <c r="A18" s="26"/>
      <c r="B18" s="29" t="s">
        <v>11</v>
      </c>
      <c r="C18" s="30">
        <v>412816.22</v>
      </c>
      <c r="D18" s="30">
        <v>504610.05</v>
      </c>
      <c r="E18" s="31">
        <f t="shared" si="0"/>
        <v>122.23600371128829</v>
      </c>
      <c r="F18" s="26"/>
      <c r="G18" s="26"/>
      <c r="H18" s="61"/>
      <c r="I18" s="26"/>
      <c r="J18" s="26"/>
    </row>
    <row r="19" spans="1:10" ht="15.75" thickBot="1">
      <c r="A19" s="26"/>
      <c r="B19" s="29" t="s">
        <v>12</v>
      </c>
      <c r="C19" s="30">
        <v>435582.3</v>
      </c>
      <c r="D19" s="30">
        <v>397823.28</v>
      </c>
      <c r="E19" s="31">
        <f t="shared" si="0"/>
        <v>91.331369525345735</v>
      </c>
      <c r="F19" s="26"/>
      <c r="G19" s="26"/>
      <c r="H19" s="61"/>
      <c r="I19" s="26"/>
      <c r="J19" s="26"/>
    </row>
    <row r="20" spans="1:10" ht="15.75" thickBot="1">
      <c r="A20" s="26"/>
      <c r="B20" s="29" t="s">
        <v>13</v>
      </c>
      <c r="C20" s="30">
        <v>445092.44</v>
      </c>
      <c r="D20" s="30">
        <v>486452.07</v>
      </c>
      <c r="E20" s="31">
        <f t="shared" si="0"/>
        <v>109.2923685695493</v>
      </c>
      <c r="F20" s="26"/>
      <c r="G20" s="26"/>
      <c r="H20" s="61"/>
      <c r="I20" s="26"/>
      <c r="J20" s="26"/>
    </row>
    <row r="21" spans="1:10" ht="15.75" thickBot="1">
      <c r="A21" s="26"/>
      <c r="B21" s="29"/>
      <c r="C21" s="30"/>
      <c r="D21" s="30"/>
      <c r="E21" s="31"/>
      <c r="F21" s="26"/>
      <c r="G21" s="26"/>
      <c r="H21" s="26"/>
      <c r="I21" s="26"/>
      <c r="J21" s="26"/>
    </row>
    <row r="22" spans="1:10" ht="15.75" thickBot="1">
      <c r="A22" s="26"/>
      <c r="B22" s="29" t="s">
        <v>20</v>
      </c>
      <c r="C22" s="29">
        <f>SUM(C9:C21)</f>
        <v>3949067.57</v>
      </c>
      <c r="D22" s="29">
        <f>SUM(D9:D21)</f>
        <v>3189757.06</v>
      </c>
      <c r="E22" s="32">
        <f>+D22/C22*100</f>
        <v>80.772410283169719</v>
      </c>
      <c r="F22" s="26"/>
      <c r="G22" s="26"/>
      <c r="H22" s="26"/>
      <c r="I22" s="26"/>
      <c r="J22" s="26"/>
    </row>
    <row r="23" spans="1:10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>
      <c r="B25" s="27"/>
      <c r="C25" s="7"/>
      <c r="D25" s="7"/>
      <c r="E25" s="7"/>
      <c r="F25" s="7"/>
      <c r="G25" s="7"/>
      <c r="H25" s="7"/>
      <c r="I25" s="7"/>
      <c r="J25" s="7"/>
    </row>
    <row r="26" spans="1:10"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B28" s="7"/>
      <c r="C28" s="7"/>
      <c r="D28" s="7"/>
      <c r="E28" s="7"/>
      <c r="F28" s="7"/>
      <c r="G28" s="7"/>
      <c r="H28" s="7"/>
      <c r="I28" s="7"/>
      <c r="J28" s="7"/>
    </row>
    <row r="29" spans="1:10">
      <c r="B29" s="7"/>
      <c r="C29" s="27"/>
      <c r="D29" s="27"/>
      <c r="E29" s="7"/>
      <c r="F29" s="7"/>
      <c r="G29" s="7"/>
      <c r="H29" s="7"/>
      <c r="I29" s="7"/>
      <c r="J29" s="7"/>
    </row>
  </sheetData>
  <mergeCells count="1">
    <mergeCell ref="B4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9"/>
  <sheetViews>
    <sheetView tabSelected="1" topLeftCell="B1" workbookViewId="0">
      <selection activeCell="U24" sqref="U24"/>
    </sheetView>
  </sheetViews>
  <sheetFormatPr defaultRowHeight="15"/>
  <cols>
    <col min="1" max="1" width="0.28515625" hidden="1" customWidth="1"/>
    <col min="2" max="2" width="10.85546875" customWidth="1"/>
    <col min="3" max="3" width="7.5703125" customWidth="1"/>
    <col min="4" max="4" width="8.5703125" customWidth="1"/>
    <col min="5" max="5" width="7.28515625" customWidth="1"/>
    <col min="6" max="6" width="6.28515625" hidden="1" customWidth="1"/>
    <col min="7" max="7" width="7.42578125" hidden="1" customWidth="1"/>
    <col min="8" max="8" width="6.140625" hidden="1" customWidth="1"/>
    <col min="9" max="9" width="5.85546875" hidden="1" customWidth="1"/>
    <col min="10" max="10" width="6.28515625" hidden="1" customWidth="1"/>
    <col min="11" max="11" width="6.42578125" style="23" hidden="1" customWidth="1"/>
    <col min="12" max="13" width="5.5703125" customWidth="1"/>
    <col min="14" max="14" width="6.7109375" customWidth="1"/>
    <col min="15" max="15" width="7.140625" style="62" customWidth="1"/>
    <col min="16" max="16" width="6.7109375" style="62" customWidth="1"/>
    <col min="17" max="17" width="5.42578125" style="62" customWidth="1"/>
    <col min="18" max="18" width="7.5703125" style="63" customWidth="1"/>
    <col min="19" max="19" width="7.42578125" style="20" customWidth="1"/>
    <col min="20" max="20" width="7.5703125" customWidth="1"/>
    <col min="21" max="21" width="10.28515625" customWidth="1"/>
    <col min="22" max="22" width="6.85546875" customWidth="1"/>
    <col min="23" max="23" width="6.5703125" customWidth="1"/>
    <col min="24" max="24" width="9.5703125" customWidth="1"/>
  </cols>
  <sheetData>
    <row r="1" spans="1:24" ht="45" customHeight="1">
      <c r="B1" s="82" t="s">
        <v>80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26"/>
      <c r="X1" s="26"/>
    </row>
    <row r="2" spans="1:24" ht="8.25" customHeight="1">
      <c r="A2" s="7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33"/>
      <c r="X2" s="33"/>
    </row>
    <row r="3" spans="1:24" ht="6.75" customHeight="1" thickBot="1">
      <c r="A3" s="7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33"/>
      <c r="X3" s="33"/>
    </row>
    <row r="4" spans="1:24" ht="15.75" thickBot="1">
      <c r="A4" s="57"/>
      <c r="B4" s="81" t="s">
        <v>25</v>
      </c>
      <c r="C4" s="64" t="s">
        <v>52</v>
      </c>
      <c r="D4" s="64" t="s">
        <v>53</v>
      </c>
      <c r="E4" s="64" t="s">
        <v>54</v>
      </c>
      <c r="F4" s="64" t="s">
        <v>77</v>
      </c>
      <c r="G4" s="64" t="s">
        <v>75</v>
      </c>
      <c r="H4" s="64" t="s">
        <v>66</v>
      </c>
      <c r="I4" s="64" t="s">
        <v>67</v>
      </c>
      <c r="J4" s="64" t="s">
        <v>64</v>
      </c>
      <c r="K4" s="65" t="s">
        <v>47</v>
      </c>
      <c r="L4" s="75" t="s">
        <v>55</v>
      </c>
      <c r="M4" s="76" t="s">
        <v>61</v>
      </c>
      <c r="N4" s="64" t="s">
        <v>56</v>
      </c>
      <c r="O4" s="64" t="s">
        <v>69</v>
      </c>
      <c r="P4" s="64" t="s">
        <v>71</v>
      </c>
      <c r="Q4" s="64" t="s">
        <v>73</v>
      </c>
      <c r="R4" s="64" t="s">
        <v>81</v>
      </c>
      <c r="S4" s="64" t="s">
        <v>57</v>
      </c>
      <c r="T4" s="64" t="s">
        <v>83</v>
      </c>
      <c r="U4" s="65" t="s">
        <v>58</v>
      </c>
      <c r="V4" s="66" t="s">
        <v>59</v>
      </c>
      <c r="W4" s="33"/>
      <c r="X4" s="33"/>
    </row>
    <row r="5" spans="1:24" ht="15.75" thickBot="1">
      <c r="A5" s="57"/>
      <c r="B5" s="81"/>
      <c r="C5" s="64" t="s">
        <v>60</v>
      </c>
      <c r="D5" s="64" t="s">
        <v>63</v>
      </c>
      <c r="E5" s="64" t="s">
        <v>17</v>
      </c>
      <c r="F5" s="64" t="s">
        <v>78</v>
      </c>
      <c r="G5" s="64" t="s">
        <v>76</v>
      </c>
      <c r="H5" s="64" t="s">
        <v>33</v>
      </c>
      <c r="I5" s="64" t="s">
        <v>15</v>
      </c>
      <c r="J5" s="64" t="s">
        <v>65</v>
      </c>
      <c r="K5" s="65" t="s">
        <v>48</v>
      </c>
      <c r="L5" s="86" t="s">
        <v>15</v>
      </c>
      <c r="M5" s="76" t="s">
        <v>62</v>
      </c>
      <c r="N5" s="64" t="s">
        <v>16</v>
      </c>
      <c r="O5" s="64" t="s">
        <v>70</v>
      </c>
      <c r="P5" s="64" t="s">
        <v>72</v>
      </c>
      <c r="Q5" s="64" t="s">
        <v>74</v>
      </c>
      <c r="R5" s="64" t="s">
        <v>82</v>
      </c>
      <c r="S5" s="64" t="s">
        <v>18</v>
      </c>
      <c r="T5" s="64" t="s">
        <v>49</v>
      </c>
      <c r="U5" s="65" t="s">
        <v>68</v>
      </c>
      <c r="V5" s="66"/>
      <c r="W5" s="25"/>
      <c r="X5" s="25"/>
    </row>
    <row r="6" spans="1:24" ht="15.75" thickBot="1">
      <c r="A6" s="7"/>
      <c r="B6" s="72" t="s">
        <v>0</v>
      </c>
      <c r="C6" s="38"/>
      <c r="D6" s="39"/>
      <c r="E6" s="40"/>
      <c r="F6" s="41"/>
      <c r="G6" s="41"/>
      <c r="H6" s="42"/>
      <c r="I6" s="42"/>
      <c r="J6" s="42"/>
      <c r="K6" s="43"/>
      <c r="L6" s="69"/>
      <c r="M6" s="58"/>
      <c r="N6" s="42"/>
      <c r="O6" s="42"/>
      <c r="P6" s="42"/>
      <c r="Q6" s="42"/>
      <c r="R6" s="42"/>
      <c r="S6" s="42"/>
      <c r="T6" s="4"/>
      <c r="U6" s="43"/>
      <c r="V6" s="44">
        <f>SUM(C6:U6)</f>
        <v>0</v>
      </c>
      <c r="W6" s="25"/>
      <c r="X6" s="25"/>
    </row>
    <row r="7" spans="1:24" ht="15.75" thickBot="1">
      <c r="A7" s="7"/>
      <c r="B7" s="72" t="s">
        <v>3</v>
      </c>
      <c r="C7" s="38"/>
      <c r="D7" s="39"/>
      <c r="E7" s="46"/>
      <c r="F7" s="41"/>
      <c r="G7" s="41"/>
      <c r="H7" s="42"/>
      <c r="I7" s="42"/>
      <c r="J7" s="42"/>
      <c r="K7" s="43"/>
      <c r="L7" s="69"/>
      <c r="M7" s="58"/>
      <c r="N7" s="42"/>
      <c r="O7" s="42"/>
      <c r="P7" s="42"/>
      <c r="Q7" s="42"/>
      <c r="R7" s="42"/>
      <c r="S7" s="42"/>
      <c r="T7" s="67"/>
      <c r="U7" s="43"/>
      <c r="V7" s="48">
        <f t="shared" ref="V7:V17" si="0">SUM(C7:U7)</f>
        <v>0</v>
      </c>
      <c r="W7" s="35"/>
      <c r="X7" s="34"/>
    </row>
    <row r="8" spans="1:24" ht="15.75" thickBot="1">
      <c r="A8" s="7"/>
      <c r="B8" s="72" t="s">
        <v>4</v>
      </c>
      <c r="C8" s="38">
        <v>4597.7</v>
      </c>
      <c r="D8" s="39">
        <v>17472</v>
      </c>
      <c r="E8" s="46">
        <f>(C8+D8)*34.2%</f>
        <v>7547.8374000000013</v>
      </c>
      <c r="F8" s="41"/>
      <c r="G8" s="41"/>
      <c r="H8" s="42"/>
      <c r="I8" s="42"/>
      <c r="J8" s="42"/>
      <c r="K8" s="43"/>
      <c r="L8" s="69">
        <f>4.04*9771.4</f>
        <v>39476.455999999998</v>
      </c>
      <c r="M8" s="58">
        <v>2400</v>
      </c>
      <c r="N8" s="42"/>
      <c r="O8" s="42"/>
      <c r="P8" s="42"/>
      <c r="Q8" s="42"/>
      <c r="R8" s="42"/>
      <c r="S8" s="42">
        <f>2.63*9771.4</f>
        <v>25698.781999999999</v>
      </c>
      <c r="T8" s="78">
        <v>29.21</v>
      </c>
      <c r="U8" s="43">
        <f>105+195</f>
        <v>300</v>
      </c>
      <c r="V8" s="48">
        <f t="shared" si="0"/>
        <v>97521.98540000002</v>
      </c>
      <c r="W8" s="35"/>
      <c r="X8" s="34"/>
    </row>
    <row r="9" spans="1:24" ht="15.75" thickBot="1">
      <c r="A9" s="7"/>
      <c r="B9" s="72" t="s">
        <v>5</v>
      </c>
      <c r="C9" s="38">
        <v>4597.7</v>
      </c>
      <c r="D9" s="39">
        <v>17472</v>
      </c>
      <c r="E9" s="46">
        <f t="shared" ref="E9:E17" si="1">(C9+D9)*34.2%</f>
        <v>7547.8374000000013</v>
      </c>
      <c r="F9" s="41"/>
      <c r="G9" s="41"/>
      <c r="H9" s="42"/>
      <c r="I9" s="42"/>
      <c r="J9" s="42"/>
      <c r="K9" s="43"/>
      <c r="L9" s="69">
        <f t="shared" ref="L9:L17" si="2">4.04*9771.4</f>
        <v>39476.455999999998</v>
      </c>
      <c r="M9" s="58"/>
      <c r="N9" s="42"/>
      <c r="O9" s="42"/>
      <c r="P9" s="42">
        <v>4699.1000000000004</v>
      </c>
      <c r="Q9" s="42"/>
      <c r="R9" s="42"/>
      <c r="S9" s="42">
        <f t="shared" ref="S9:S17" si="3">2.63*9771.4</f>
        <v>25698.781999999999</v>
      </c>
      <c r="T9" s="78">
        <v>2279.0300000000002</v>
      </c>
      <c r="U9" s="43">
        <f>49.8+88.04+89.21+134.84+59.4+159.6+385+305.6+100+919.49+132.52+241.25+674.5+26.75+898.1+540.13+218+1023.9+478.23+2382+50+115+386+2960+22.95+27+414+1871.1+144+162+27+351.6+2035+286.4+356+60+124.2+54+86.4+270+232.2+536.37+193+1968+162.25</f>
        <v>21800.830000000005</v>
      </c>
      <c r="V9" s="48">
        <f t="shared" si="0"/>
        <v>123571.73540000002</v>
      </c>
      <c r="W9" s="35"/>
      <c r="X9" s="34"/>
    </row>
    <row r="10" spans="1:24" ht="15.75" thickBot="1">
      <c r="A10" s="7"/>
      <c r="B10" s="77" t="s">
        <v>6</v>
      </c>
      <c r="C10" s="38">
        <v>4597.7</v>
      </c>
      <c r="D10" s="39">
        <v>17472</v>
      </c>
      <c r="E10" s="46">
        <f t="shared" si="1"/>
        <v>7547.8374000000013</v>
      </c>
      <c r="F10" s="41"/>
      <c r="G10" s="41"/>
      <c r="H10" s="42"/>
      <c r="I10" s="42"/>
      <c r="J10" s="42"/>
      <c r="K10" s="43"/>
      <c r="L10" s="69">
        <f t="shared" si="2"/>
        <v>39476.455999999998</v>
      </c>
      <c r="M10" s="58">
        <f>4200+4200+7200</f>
        <v>15600</v>
      </c>
      <c r="N10" s="42">
        <v>9496.76</v>
      </c>
      <c r="O10" s="42"/>
      <c r="P10" s="42">
        <v>4699.1000000000004</v>
      </c>
      <c r="Q10" s="42"/>
      <c r="R10" s="42"/>
      <c r="S10" s="42">
        <f t="shared" si="3"/>
        <v>25698.781999999999</v>
      </c>
      <c r="T10" s="78">
        <v>3844.2</v>
      </c>
      <c r="U10" s="43">
        <f>149.12+50.91+78.91+95.83+387.91+63.89+71.5+214.71+20.6+66.72+80.57+46+541.64+13+185.75+313.33+147.39+40+20+1080+29+163+339+13.77+48+415.66+55.2+23.49+39.26+360.56+135+200+26+4929.88+24+3.8+1873.7+344.7</f>
        <v>12691.800000000001</v>
      </c>
      <c r="V10" s="48">
        <f t="shared" si="0"/>
        <v>141124.6354</v>
      </c>
      <c r="W10" s="35"/>
      <c r="X10" s="34"/>
    </row>
    <row r="11" spans="1:24" ht="15.75" thickBot="1">
      <c r="A11" s="7"/>
      <c r="B11" s="72" t="s">
        <v>7</v>
      </c>
      <c r="C11" s="38">
        <v>4597.7</v>
      </c>
      <c r="D11" s="39">
        <v>17472</v>
      </c>
      <c r="E11" s="46">
        <f t="shared" si="1"/>
        <v>7547.8374000000013</v>
      </c>
      <c r="F11" s="41"/>
      <c r="G11" s="41"/>
      <c r="H11" s="42"/>
      <c r="I11" s="42"/>
      <c r="J11" s="42"/>
      <c r="K11" s="43"/>
      <c r="L11" s="69">
        <f t="shared" si="2"/>
        <v>39476.455999999998</v>
      </c>
      <c r="M11" s="58">
        <v>7020</v>
      </c>
      <c r="N11" s="42">
        <v>18400</v>
      </c>
      <c r="O11" s="42"/>
      <c r="P11" s="42">
        <v>4699.1000000000004</v>
      </c>
      <c r="Q11" s="42"/>
      <c r="R11" s="42"/>
      <c r="S11" s="42">
        <f t="shared" si="3"/>
        <v>25698.781999999999</v>
      </c>
      <c r="T11" s="78">
        <v>7904.06</v>
      </c>
      <c r="U11" s="43">
        <f>114.43+183.05+233.89+108+158.4+106.4+357.5+96.4+44+2650+925+28+52+63+144</f>
        <v>5264.07</v>
      </c>
      <c r="V11" s="48">
        <f t="shared" si="0"/>
        <v>138080.00540000002</v>
      </c>
      <c r="W11" s="35"/>
      <c r="X11" s="34"/>
    </row>
    <row r="12" spans="1:24" ht="15.75" thickBot="1">
      <c r="A12" s="7"/>
      <c r="B12" s="72" t="s">
        <v>8</v>
      </c>
      <c r="C12" s="38">
        <v>4597.7</v>
      </c>
      <c r="D12" s="39">
        <v>17472</v>
      </c>
      <c r="E12" s="46">
        <f t="shared" si="1"/>
        <v>7547.8374000000013</v>
      </c>
      <c r="F12" s="41"/>
      <c r="G12" s="41"/>
      <c r="H12" s="42"/>
      <c r="I12" s="42"/>
      <c r="J12" s="42"/>
      <c r="K12" s="43"/>
      <c r="L12" s="69">
        <f t="shared" si="2"/>
        <v>39476.455999999998</v>
      </c>
      <c r="M12" s="58">
        <v>7470</v>
      </c>
      <c r="N12" s="42">
        <v>18400</v>
      </c>
      <c r="O12" s="42"/>
      <c r="P12" s="42">
        <v>4699.1000000000004</v>
      </c>
      <c r="Q12" s="42"/>
      <c r="R12" s="42"/>
      <c r="S12" s="42">
        <f t="shared" si="3"/>
        <v>25698.781999999999</v>
      </c>
      <c r="T12" s="78">
        <v>5396.77</v>
      </c>
      <c r="U12" s="43">
        <f>24.1+33.9+2.96+486.72+105.6+45.76+242.03+152.54+48.94+110+44.07+37.8+62.5+40+28.4+6.4+61.7+92+28.7+3837</f>
        <v>5491.1200000000008</v>
      </c>
      <c r="V12" s="48">
        <f t="shared" si="0"/>
        <v>136249.76540000003</v>
      </c>
      <c r="W12" s="35"/>
      <c r="X12" s="34"/>
    </row>
    <row r="13" spans="1:24" ht="15.75" thickBot="1">
      <c r="A13" s="7"/>
      <c r="B13" s="72" t="s">
        <v>9</v>
      </c>
      <c r="C13" s="38">
        <v>4597.7</v>
      </c>
      <c r="D13" s="39">
        <v>17472</v>
      </c>
      <c r="E13" s="46">
        <f t="shared" si="1"/>
        <v>7547.8374000000013</v>
      </c>
      <c r="F13" s="41"/>
      <c r="G13" s="41"/>
      <c r="H13" s="42"/>
      <c r="I13" s="42"/>
      <c r="J13" s="42"/>
      <c r="K13" s="43"/>
      <c r="L13" s="69">
        <f t="shared" si="2"/>
        <v>39476.455999999998</v>
      </c>
      <c r="M13" s="58">
        <v>8370</v>
      </c>
      <c r="N13" s="42">
        <v>18400</v>
      </c>
      <c r="O13" s="42">
        <v>2700</v>
      </c>
      <c r="P13" s="42">
        <v>4699.1000000000004</v>
      </c>
      <c r="Q13" s="42">
        <v>1000</v>
      </c>
      <c r="R13" s="42">
        <v>3069.92</v>
      </c>
      <c r="S13" s="42">
        <f t="shared" si="3"/>
        <v>25698.781999999999</v>
      </c>
      <c r="T13" s="78">
        <v>4983.37</v>
      </c>
      <c r="U13" s="43">
        <f>96.4+161.02+138.98+57.63+291.25+121.01+198+41.2+183.05+37.8+572</f>
        <v>1898.34</v>
      </c>
      <c r="V13" s="48">
        <f t="shared" si="0"/>
        <v>139913.50539999999</v>
      </c>
      <c r="W13" s="35"/>
      <c r="X13" s="34"/>
    </row>
    <row r="14" spans="1:24" ht="15.75" thickBot="1">
      <c r="A14" s="7"/>
      <c r="B14" s="72" t="s">
        <v>10</v>
      </c>
      <c r="C14" s="38">
        <v>4597.7</v>
      </c>
      <c r="D14" s="39">
        <v>17472</v>
      </c>
      <c r="E14" s="46">
        <f t="shared" si="1"/>
        <v>7547.8374000000013</v>
      </c>
      <c r="F14" s="41"/>
      <c r="G14" s="41"/>
      <c r="H14" s="42"/>
      <c r="I14" s="42"/>
      <c r="J14" s="42"/>
      <c r="K14" s="43"/>
      <c r="L14" s="69">
        <f t="shared" si="2"/>
        <v>39476.455999999998</v>
      </c>
      <c r="M14" s="58">
        <f>2340+6750</f>
        <v>9090</v>
      </c>
      <c r="N14" s="42">
        <v>18400</v>
      </c>
      <c r="O14" s="42">
        <v>750</v>
      </c>
      <c r="P14" s="42">
        <v>4699.1000000000004</v>
      </c>
      <c r="Q14" s="42"/>
      <c r="R14" s="42">
        <v>3069.92</v>
      </c>
      <c r="S14" s="42">
        <f t="shared" si="3"/>
        <v>25698.781999999999</v>
      </c>
      <c r="T14" s="78">
        <v>6187.18</v>
      </c>
      <c r="U14" s="43">
        <f>48.2+45.3+17.79+121.02+36+39.6+20.6+61.02+75.6+357.5+1092.37</f>
        <v>1915</v>
      </c>
      <c r="V14" s="48">
        <f t="shared" si="0"/>
        <v>138903.9754</v>
      </c>
      <c r="W14" s="35"/>
      <c r="X14" s="34"/>
    </row>
    <row r="15" spans="1:24" ht="15.75" thickBot="1">
      <c r="A15" s="7"/>
      <c r="B15" s="72" t="s">
        <v>11</v>
      </c>
      <c r="C15" s="38">
        <v>4597.7</v>
      </c>
      <c r="D15" s="39">
        <v>17472</v>
      </c>
      <c r="E15" s="46">
        <f t="shared" si="1"/>
        <v>7547.8374000000013</v>
      </c>
      <c r="F15" s="41"/>
      <c r="G15" s="41"/>
      <c r="H15" s="42"/>
      <c r="I15" s="42"/>
      <c r="J15" s="42"/>
      <c r="K15" s="43"/>
      <c r="L15" s="69">
        <f t="shared" si="2"/>
        <v>39476.455999999998</v>
      </c>
      <c r="M15" s="58">
        <v>7110</v>
      </c>
      <c r="N15" s="42">
        <v>18400</v>
      </c>
      <c r="O15" s="42">
        <v>750</v>
      </c>
      <c r="P15" s="42">
        <v>4699.1000000000004</v>
      </c>
      <c r="Q15" s="42"/>
      <c r="R15" s="42">
        <v>3069.92</v>
      </c>
      <c r="S15" s="42">
        <f t="shared" si="3"/>
        <v>25698.781999999999</v>
      </c>
      <c r="T15" s="78">
        <v>8580.89</v>
      </c>
      <c r="U15" s="43">
        <v>9288.89</v>
      </c>
      <c r="V15" s="48">
        <f t="shared" si="0"/>
        <v>146691.57540000003</v>
      </c>
      <c r="W15" s="35"/>
      <c r="X15" s="34"/>
    </row>
    <row r="16" spans="1:24" ht="15.75" thickBot="1">
      <c r="A16" s="7"/>
      <c r="B16" s="72" t="s">
        <v>12</v>
      </c>
      <c r="C16" s="38">
        <v>4597.7</v>
      </c>
      <c r="D16" s="39">
        <v>17472</v>
      </c>
      <c r="E16" s="46">
        <f t="shared" si="1"/>
        <v>7547.8374000000013</v>
      </c>
      <c r="F16" s="41"/>
      <c r="G16" s="41"/>
      <c r="H16" s="42"/>
      <c r="I16" s="42"/>
      <c r="J16" s="42"/>
      <c r="K16" s="43"/>
      <c r="L16" s="69">
        <f t="shared" si="2"/>
        <v>39476.455999999998</v>
      </c>
      <c r="M16" s="58">
        <v>3150</v>
      </c>
      <c r="N16" s="42">
        <v>17784</v>
      </c>
      <c r="O16" s="42">
        <v>750</v>
      </c>
      <c r="P16" s="42">
        <v>4699.1000000000004</v>
      </c>
      <c r="Q16" s="42"/>
      <c r="R16" s="42">
        <v>3069.92</v>
      </c>
      <c r="S16" s="42">
        <f t="shared" si="3"/>
        <v>25698.781999999999</v>
      </c>
      <c r="T16" s="78">
        <v>6764.98</v>
      </c>
      <c r="U16" s="43">
        <f>7062.41+468.6</f>
        <v>7531.01</v>
      </c>
      <c r="V16" s="48">
        <f t="shared" si="0"/>
        <v>138541.78539999999</v>
      </c>
      <c r="W16" s="35"/>
      <c r="X16" s="34"/>
    </row>
    <row r="17" spans="1:24" ht="15.75" thickBot="1">
      <c r="A17" s="7"/>
      <c r="B17" s="72" t="s">
        <v>13</v>
      </c>
      <c r="C17" s="38">
        <v>4597.7</v>
      </c>
      <c r="D17" s="39">
        <v>17472</v>
      </c>
      <c r="E17" s="46">
        <f t="shared" si="1"/>
        <v>7547.8374000000013</v>
      </c>
      <c r="F17" s="41"/>
      <c r="G17" s="41"/>
      <c r="H17" s="42"/>
      <c r="I17" s="42"/>
      <c r="J17" s="42"/>
      <c r="K17" s="43"/>
      <c r="L17" s="69">
        <f t="shared" si="2"/>
        <v>39476.455999999998</v>
      </c>
      <c r="M17" s="58"/>
      <c r="N17" s="42">
        <v>18400</v>
      </c>
      <c r="O17" s="42">
        <f>750</f>
        <v>750</v>
      </c>
      <c r="P17" s="42">
        <v>4699.1000000000004</v>
      </c>
      <c r="Q17" s="42"/>
      <c r="R17" s="42">
        <v>3069.92</v>
      </c>
      <c r="S17" s="42">
        <f t="shared" si="3"/>
        <v>25698.781999999999</v>
      </c>
      <c r="T17" s="78">
        <v>8272.1200000000008</v>
      </c>
      <c r="U17" s="47">
        <f>72+95.2+357.5</f>
        <v>524.70000000000005</v>
      </c>
      <c r="V17" s="48">
        <f t="shared" si="0"/>
        <v>130508.6154</v>
      </c>
      <c r="W17" s="35"/>
      <c r="X17" s="34"/>
    </row>
    <row r="18" spans="1:24" ht="15.75" thickBot="1">
      <c r="A18" s="7"/>
      <c r="B18" s="72"/>
      <c r="C18" s="38"/>
      <c r="D18" s="45"/>
      <c r="E18" s="46"/>
      <c r="F18" s="49"/>
      <c r="G18" s="49"/>
      <c r="H18" s="50"/>
      <c r="I18" s="49"/>
      <c r="J18" s="49"/>
      <c r="K18" s="51"/>
      <c r="L18" s="69"/>
      <c r="M18" s="59"/>
      <c r="N18" s="49"/>
      <c r="O18" s="49"/>
      <c r="P18" s="49"/>
      <c r="Q18" s="49"/>
      <c r="R18" s="49"/>
      <c r="S18" s="49"/>
      <c r="T18" s="78"/>
      <c r="U18" s="51"/>
      <c r="V18" s="52"/>
      <c r="W18" s="35"/>
      <c r="X18" s="34"/>
    </row>
    <row r="19" spans="1:24" ht="30.75" customHeight="1" thickBot="1">
      <c r="A19" s="7"/>
      <c r="B19" s="72" t="s">
        <v>59</v>
      </c>
      <c r="C19" s="38">
        <f>SUM(C6:C18)</f>
        <v>45976.999999999993</v>
      </c>
      <c r="D19" s="45">
        <f t="shared" ref="D19:T19" si="4">SUM(D6:D18)</f>
        <v>174720</v>
      </c>
      <c r="E19" s="73">
        <f>SUM(E6:E18)</f>
        <v>75478.374000000025</v>
      </c>
      <c r="F19" s="53">
        <f t="shared" si="4"/>
        <v>0</v>
      </c>
      <c r="G19" s="54">
        <f>SUM(G6:G18)</f>
        <v>0</v>
      </c>
      <c r="H19" s="53">
        <f>SUM(H6:H18)</f>
        <v>0</v>
      </c>
      <c r="I19" s="53">
        <f t="shared" si="4"/>
        <v>0</v>
      </c>
      <c r="J19" s="53">
        <f t="shared" si="4"/>
        <v>0</v>
      </c>
      <c r="K19" s="55">
        <f t="shared" si="4"/>
        <v>0</v>
      </c>
      <c r="L19" s="70">
        <f>SUM(L6:L17)</f>
        <v>394764.56</v>
      </c>
      <c r="M19" s="60">
        <f t="shared" si="4"/>
        <v>60210</v>
      </c>
      <c r="N19" s="53">
        <f t="shared" si="4"/>
        <v>137680.76</v>
      </c>
      <c r="O19" s="53">
        <f>SUM(O13:O17)</f>
        <v>5700</v>
      </c>
      <c r="P19" s="53">
        <f>SUM(P9:P18)</f>
        <v>42291.899999999994</v>
      </c>
      <c r="Q19" s="53">
        <f>SUM(Q13:Q18)</f>
        <v>1000</v>
      </c>
      <c r="R19" s="53">
        <f>SUM(R6:R18)</f>
        <v>15349.6</v>
      </c>
      <c r="S19" s="53">
        <f t="shared" si="4"/>
        <v>256987.82000000004</v>
      </c>
      <c r="T19" s="54">
        <f t="shared" si="4"/>
        <v>54241.810000000005</v>
      </c>
      <c r="U19" s="55">
        <f>SUM(U8:U17)</f>
        <v>66705.759999999995</v>
      </c>
      <c r="V19" s="56">
        <f>SUM(C19:U19)</f>
        <v>1331107.584</v>
      </c>
      <c r="W19" s="36"/>
      <c r="X19" s="36"/>
    </row>
    <row r="20" spans="1:24" ht="15.75" customHeight="1">
      <c r="A20" s="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S20" s="26"/>
      <c r="T20" s="26"/>
      <c r="U20" s="26"/>
      <c r="V20" s="26"/>
      <c r="W20" s="37"/>
      <c r="X20" s="37"/>
    </row>
    <row r="21" spans="1:2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24"/>
    </row>
    <row r="22" spans="1:2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B23" s="68"/>
    </row>
    <row r="25" spans="1:24">
      <c r="C25" s="71"/>
    </row>
    <row r="26" spans="1:24">
      <c r="C26" s="21"/>
      <c r="D26" s="21"/>
      <c r="E26" s="21"/>
      <c r="F26" s="21"/>
    </row>
    <row r="27" spans="1:24">
      <c r="C27" s="21"/>
      <c r="D27" s="21"/>
      <c r="E27" s="21"/>
      <c r="F27" s="21"/>
    </row>
    <row r="28" spans="1:24">
      <c r="C28" s="21"/>
      <c r="D28" s="21"/>
      <c r="E28" s="21"/>
      <c r="F28" s="21"/>
    </row>
    <row r="29" spans="1:24">
      <c r="C29" s="21"/>
      <c r="D29" s="21"/>
      <c r="E29" s="21"/>
      <c r="F29" s="21"/>
    </row>
  </sheetData>
  <mergeCells count="2">
    <mergeCell ref="B4:B5"/>
    <mergeCell ref="B1:V3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7"/>
  <sheetViews>
    <sheetView workbookViewId="0">
      <selection activeCell="C11" sqref="C11:C22"/>
    </sheetView>
  </sheetViews>
  <sheetFormatPr defaultRowHeight="15"/>
  <cols>
    <col min="2" max="2" width="21.85546875" customWidth="1"/>
    <col min="3" max="3" width="28.28515625" customWidth="1"/>
    <col min="4" max="4" width="15.7109375" hidden="1" customWidth="1"/>
  </cols>
  <sheetData>
    <row r="5" spans="2:5">
      <c r="B5" s="85" t="s">
        <v>50</v>
      </c>
      <c r="C5" s="85"/>
      <c r="D5" s="85"/>
      <c r="E5" s="85"/>
    </row>
    <row r="7" spans="2:5">
      <c r="B7" s="85" t="s">
        <v>51</v>
      </c>
      <c r="C7" s="85"/>
      <c r="D7" s="85"/>
      <c r="E7" s="85"/>
    </row>
    <row r="8" spans="2:5">
      <c r="B8" s="6"/>
      <c r="C8" s="6"/>
      <c r="D8" s="6"/>
      <c r="E8" s="6"/>
    </row>
    <row r="10" spans="2:5" ht="28.5" customHeight="1">
      <c r="B10" s="2" t="s">
        <v>25</v>
      </c>
      <c r="C10" s="2" t="s">
        <v>26</v>
      </c>
      <c r="D10" s="1" t="s">
        <v>19</v>
      </c>
    </row>
    <row r="11" spans="2:5">
      <c r="B11" s="1" t="s">
        <v>0</v>
      </c>
      <c r="C11" s="22">
        <v>318786.83</v>
      </c>
      <c r="D11" s="3" t="e">
        <f>+#REF!/C11*100</f>
        <v>#REF!</v>
      </c>
    </row>
    <row r="12" spans="2:5">
      <c r="B12" s="1" t="s">
        <v>3</v>
      </c>
      <c r="C12" s="19">
        <v>297887.7</v>
      </c>
      <c r="D12" s="3" t="e">
        <f>+#REF!/C12*100</f>
        <v>#REF!</v>
      </c>
    </row>
    <row r="13" spans="2:5">
      <c r="B13" s="1" t="s">
        <v>4</v>
      </c>
      <c r="C13" s="19">
        <v>328870.53000000003</v>
      </c>
      <c r="D13" s="3" t="e">
        <f>+#REF!/C13*100</f>
        <v>#REF!</v>
      </c>
    </row>
    <row r="14" spans="2:5">
      <c r="B14" s="1" t="s">
        <v>5</v>
      </c>
      <c r="C14" s="19">
        <v>-121881.36</v>
      </c>
      <c r="D14" s="3" t="e">
        <f>+#REF!/C14*100</f>
        <v>#REF!</v>
      </c>
    </row>
    <row r="15" spans="2:5">
      <c r="B15" s="1" t="s">
        <v>6</v>
      </c>
      <c r="C15" s="19">
        <v>316699.23</v>
      </c>
      <c r="D15" s="3" t="e">
        <f>+#REF!/C15*100</f>
        <v>#REF!</v>
      </c>
    </row>
    <row r="16" spans="2:5">
      <c r="B16" s="1" t="s">
        <v>7</v>
      </c>
      <c r="C16" s="19">
        <v>299317.34000000003</v>
      </c>
      <c r="D16" s="3" t="e">
        <f>+#REF!/C16*100</f>
        <v>#REF!</v>
      </c>
    </row>
    <row r="17" spans="2:4">
      <c r="B17" s="1" t="s">
        <v>8</v>
      </c>
      <c r="C17" s="19">
        <v>455416.61</v>
      </c>
      <c r="D17" s="3" t="e">
        <f>+#REF!/C17*100</f>
        <v>#REF!</v>
      </c>
    </row>
    <row r="18" spans="2:4">
      <c r="B18" s="1" t="s">
        <v>9</v>
      </c>
      <c r="C18" s="19">
        <v>321206.86</v>
      </c>
      <c r="D18" s="3" t="e">
        <f>+#REF!/C18*100</f>
        <v>#REF!</v>
      </c>
    </row>
    <row r="19" spans="2:4">
      <c r="B19" s="1" t="s">
        <v>10</v>
      </c>
      <c r="C19" s="19">
        <v>324548.15000000002</v>
      </c>
      <c r="D19" s="3" t="e">
        <f>+#REF!/C19*100</f>
        <v>#REF!</v>
      </c>
    </row>
    <row r="20" spans="2:4">
      <c r="B20" s="1" t="s">
        <v>11</v>
      </c>
      <c r="C20" s="19">
        <v>304111.28000000003</v>
      </c>
      <c r="D20" s="3" t="e">
        <f>+#REF!/C20*100</f>
        <v>#REF!</v>
      </c>
    </row>
    <row r="21" spans="2:4">
      <c r="B21" s="1" t="s">
        <v>12</v>
      </c>
      <c r="C21" s="19">
        <v>305577.93</v>
      </c>
      <c r="D21" s="3" t="e">
        <f>+#REF!/C21*100</f>
        <v>#REF!</v>
      </c>
    </row>
    <row r="22" spans="2:4">
      <c r="B22" s="1" t="s">
        <v>13</v>
      </c>
      <c r="C22" s="19">
        <v>255001.1</v>
      </c>
      <c r="D22" s="3" t="e">
        <f>+#REF!/C22*100</f>
        <v>#REF!</v>
      </c>
    </row>
    <row r="23" spans="2:4">
      <c r="B23" s="1" t="s">
        <v>21</v>
      </c>
      <c r="C23" s="1"/>
      <c r="D23" s="3" t="e">
        <f>+#REF!/C23*100</f>
        <v>#REF!</v>
      </c>
    </row>
    <row r="24" spans="2:4" ht="24" customHeight="1">
      <c r="B24" s="1" t="s">
        <v>20</v>
      </c>
      <c r="C24" s="1"/>
      <c r="D24" s="3" t="e">
        <f>+#REF!/C24*100</f>
        <v>#REF!</v>
      </c>
    </row>
    <row r="25" spans="2:4">
      <c r="B25" s="5" t="s">
        <v>22</v>
      </c>
      <c r="C25" s="5"/>
    </row>
    <row r="26" spans="2:4">
      <c r="B26" s="4" t="s">
        <v>23</v>
      </c>
      <c r="C26" s="4"/>
    </row>
    <row r="27" spans="2:4" ht="33" customHeight="1">
      <c r="B27" s="1" t="s">
        <v>24</v>
      </c>
      <c r="C27" s="1">
        <f>SUM(C24:C26)</f>
        <v>0</v>
      </c>
    </row>
  </sheetData>
  <mergeCells count="2">
    <mergeCell ref="B5:E5"/>
    <mergeCell ref="B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E17"/>
  <sheetViews>
    <sheetView workbookViewId="0">
      <selection activeCell="E33" sqref="E33"/>
    </sheetView>
  </sheetViews>
  <sheetFormatPr defaultRowHeight="15"/>
  <cols>
    <col min="2" max="2" width="20.7109375" customWidth="1"/>
    <col min="3" max="3" width="17.85546875" customWidth="1"/>
    <col min="4" max="4" width="18.42578125" customWidth="1"/>
    <col min="5" max="5" width="17.42578125" customWidth="1"/>
  </cols>
  <sheetData>
    <row r="4" spans="2:5">
      <c r="B4" s="1" t="s">
        <v>28</v>
      </c>
      <c r="C4" s="11">
        <v>2010</v>
      </c>
      <c r="D4" s="2">
        <v>2009</v>
      </c>
      <c r="E4" s="11">
        <v>2010</v>
      </c>
    </row>
    <row r="5" spans="2:5">
      <c r="B5" s="1" t="s">
        <v>29</v>
      </c>
      <c r="C5" s="12">
        <v>15.52</v>
      </c>
      <c r="D5" s="8" t="s">
        <v>37</v>
      </c>
      <c r="E5" s="12" t="s">
        <v>39</v>
      </c>
    </row>
    <row r="6" spans="2:5">
      <c r="B6" s="1" t="s">
        <v>30</v>
      </c>
      <c r="C6" s="13">
        <v>20.55</v>
      </c>
      <c r="D6" s="9" t="s">
        <v>38</v>
      </c>
      <c r="E6" s="13" t="s">
        <v>40</v>
      </c>
    </row>
    <row r="7" spans="2:5">
      <c r="B7" s="1" t="s">
        <v>31</v>
      </c>
      <c r="C7" s="13">
        <v>87.83</v>
      </c>
      <c r="D7" s="9">
        <v>6.49</v>
      </c>
      <c r="E7" s="13">
        <v>7.5</v>
      </c>
    </row>
    <row r="8" spans="2:5">
      <c r="B8" s="1" t="s">
        <v>32</v>
      </c>
      <c r="C8" s="13">
        <v>47.96</v>
      </c>
      <c r="D8" s="9">
        <v>5.67</v>
      </c>
      <c r="E8" s="13">
        <v>6.31</v>
      </c>
    </row>
    <row r="9" spans="2:5">
      <c r="B9" s="1" t="s">
        <v>33</v>
      </c>
      <c r="C9" s="13">
        <v>226.98</v>
      </c>
      <c r="D9" s="9">
        <v>48.68</v>
      </c>
      <c r="E9" s="13">
        <v>53.3</v>
      </c>
    </row>
    <row r="10" spans="2:5">
      <c r="B10" s="1" t="s">
        <v>34</v>
      </c>
      <c r="C10" s="13"/>
      <c r="D10" s="9"/>
      <c r="E10" s="13"/>
    </row>
    <row r="11" spans="2:5">
      <c r="B11" s="1" t="s">
        <v>35</v>
      </c>
      <c r="C11" s="13"/>
      <c r="D11" s="9"/>
      <c r="E11" s="13"/>
    </row>
    <row r="12" spans="2:5">
      <c r="B12" s="1" t="s">
        <v>36</v>
      </c>
      <c r="C12" s="14"/>
      <c r="D12" s="10"/>
      <c r="E12" s="14"/>
    </row>
    <row r="13" spans="2:5">
      <c r="B13" s="7" t="s">
        <v>27</v>
      </c>
      <c r="C13" s="7"/>
      <c r="D13" s="17">
        <v>1108.4000000000001</v>
      </c>
      <c r="E13" s="15">
        <v>1060.46</v>
      </c>
    </row>
    <row r="14" spans="2:5">
      <c r="D14" t="s">
        <v>41</v>
      </c>
      <c r="E14" t="s">
        <v>44</v>
      </c>
    </row>
    <row r="15" spans="2:5">
      <c r="D15" t="s">
        <v>42</v>
      </c>
      <c r="E15" t="s">
        <v>45</v>
      </c>
    </row>
    <row r="16" spans="2:5">
      <c r="D16" t="s">
        <v>43</v>
      </c>
      <c r="E16" t="s">
        <v>46</v>
      </c>
    </row>
    <row r="17" spans="4:5">
      <c r="D17" s="16">
        <v>1383.35</v>
      </c>
      <c r="E17" s="16">
        <v>1366.25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сбор</vt:lpstr>
      <vt:lpstr>затраты</vt:lpstr>
      <vt:lpstr>доходы</vt:lpstr>
      <vt:lpstr>сравнит таблица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2012-04-17T02:40:25Z</dcterms:modified>
</cp:coreProperties>
</file>