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 firstSheet="6" activeTab="10"/>
  </bookViews>
  <sheets>
    <sheet name="ФЭнгельса12" sheetId="1" r:id="rId1"/>
    <sheet name="Помяловского 28" sheetId="2" r:id="rId2"/>
    <sheet name="Байкальская 236Б,8" sheetId="3" r:id="rId3"/>
    <sheet name="Байкальская 236Б,9" sheetId="4" r:id="rId4"/>
    <sheet name="Байкальская 236Б,7" sheetId="5" r:id="rId5"/>
    <sheet name="Байкальская 236Б,6" sheetId="6" r:id="rId6"/>
    <sheet name="Байкальская 236Б,5" sheetId="7" r:id="rId7"/>
    <sheet name="Помяловского24" sheetId="8" r:id="rId8"/>
    <sheet name="Байкальская 236Б,4" sheetId="9" r:id="rId9"/>
    <sheet name="Советская 170" sheetId="10" r:id="rId10"/>
    <sheet name="Советская 170,1" sheetId="11" r:id="rId11"/>
  </sheets>
  <calcPr calcId="144525"/>
</workbook>
</file>

<file path=xl/calcChain.xml><?xml version="1.0" encoding="utf-8"?>
<calcChain xmlns="http://schemas.openxmlformats.org/spreadsheetml/2006/main">
  <c r="D142" i="10" l="1"/>
  <c r="D133" i="11" l="1"/>
  <c r="D132" i="11"/>
  <c r="D131" i="11"/>
  <c r="D129" i="11"/>
  <c r="D123" i="11"/>
  <c r="D122" i="11"/>
  <c r="D120" i="11"/>
  <c r="D119" i="11"/>
  <c r="D118" i="11"/>
  <c r="D112" i="11"/>
  <c r="D113" i="11"/>
  <c r="D111" i="11"/>
  <c r="D110" i="11"/>
  <c r="D109" i="11"/>
  <c r="D88" i="11"/>
  <c r="D108" i="11"/>
  <c r="D103" i="11"/>
  <c r="D102" i="11"/>
  <c r="D99" i="11"/>
  <c r="D91" i="11"/>
  <c r="D26" i="11"/>
  <c r="D21" i="11"/>
  <c r="D18" i="11"/>
  <c r="D17" i="11"/>
  <c r="D129" i="10"/>
  <c r="D128" i="10"/>
  <c r="D125" i="10"/>
  <c r="D119" i="10"/>
  <c r="D117" i="10"/>
  <c r="D116" i="10"/>
  <c r="D115" i="10"/>
  <c r="D114" i="10"/>
  <c r="D109" i="10"/>
  <c r="D108" i="10"/>
  <c r="D107" i="10"/>
  <c r="D106" i="10"/>
  <c r="D105" i="10"/>
  <c r="D104" i="10"/>
  <c r="D99" i="10"/>
  <c r="D97" i="10"/>
  <c r="D95" i="10"/>
  <c r="D87" i="10"/>
  <c r="D84" i="10"/>
  <c r="D26" i="10"/>
  <c r="D21" i="10"/>
  <c r="D17" i="10"/>
  <c r="D18" i="10"/>
  <c r="D21" i="9"/>
  <c r="D18" i="9"/>
  <c r="D17" i="9"/>
  <c r="D157" i="9"/>
  <c r="D156" i="9"/>
  <c r="D155" i="9"/>
  <c r="D153" i="9"/>
  <c r="D147" i="9"/>
  <c r="D145" i="9"/>
  <c r="D144" i="9"/>
  <c r="D143" i="9"/>
  <c r="D142" i="9"/>
  <c r="D137" i="9"/>
  <c r="D136" i="9"/>
  <c r="D135" i="9"/>
  <c r="D134" i="9"/>
  <c r="D133" i="9"/>
  <c r="D132" i="9"/>
  <c r="D127" i="9"/>
  <c r="D125" i="9"/>
  <c r="D123" i="9"/>
  <c r="D115" i="9"/>
  <c r="D97" i="8"/>
  <c r="D95" i="8"/>
  <c r="D93" i="8"/>
  <c r="D87" i="8"/>
  <c r="D85" i="8"/>
  <c r="D84" i="8"/>
  <c r="D83" i="8"/>
  <c r="D77" i="8"/>
  <c r="D75" i="8"/>
  <c r="D72" i="8"/>
  <c r="D74" i="8"/>
  <c r="D73" i="8"/>
  <c r="D67" i="8"/>
  <c r="D65" i="8"/>
  <c r="D55" i="8"/>
  <c r="D21" i="8"/>
  <c r="D153" i="7" l="1"/>
  <c r="D151" i="7"/>
  <c r="D143" i="7"/>
  <c r="D141" i="7"/>
  <c r="D140" i="7"/>
  <c r="D139" i="7"/>
  <c r="D138" i="7"/>
  <c r="D133" i="7"/>
  <c r="D131" i="7"/>
  <c r="D130" i="7"/>
  <c r="D129" i="7"/>
  <c r="D128" i="7"/>
  <c r="D123" i="7"/>
  <c r="D121" i="7"/>
  <c r="D119" i="7"/>
  <c r="D111" i="7"/>
  <c r="D21" i="7"/>
  <c r="D18" i="7"/>
  <c r="D17" i="7"/>
  <c r="D145" i="6"/>
  <c r="D143" i="6"/>
  <c r="D135" i="6"/>
  <c r="D133" i="6"/>
  <c r="D132" i="6"/>
  <c r="D131" i="6"/>
  <c r="D130" i="6"/>
  <c r="D125" i="6"/>
  <c r="D123" i="6"/>
  <c r="D122" i="6"/>
  <c r="D121" i="6"/>
  <c r="D120" i="6"/>
  <c r="D115" i="6"/>
  <c r="D113" i="6"/>
  <c r="D111" i="6"/>
  <c r="D103" i="6"/>
  <c r="D21" i="6"/>
  <c r="D17" i="6"/>
  <c r="D107" i="5"/>
  <c r="D149" i="5"/>
  <c r="D148" i="5"/>
  <c r="D147" i="5"/>
  <c r="D145" i="5"/>
  <c r="D139" i="5"/>
  <c r="D137" i="5"/>
  <c r="D136" i="5"/>
  <c r="D135" i="5"/>
  <c r="D134" i="5"/>
  <c r="D129" i="5"/>
  <c r="D128" i="5"/>
  <c r="D127" i="5"/>
  <c r="D126" i="5"/>
  <c r="D125" i="5"/>
  <c r="D124" i="5"/>
  <c r="D119" i="5"/>
  <c r="D115" i="5"/>
  <c r="D21" i="5"/>
  <c r="D18" i="5"/>
  <c r="D17" i="5"/>
  <c r="D145" i="4"/>
  <c r="D144" i="4"/>
  <c r="D143" i="4"/>
  <c r="D141" i="4"/>
  <c r="D135" i="4"/>
  <c r="D133" i="4"/>
  <c r="D132" i="4"/>
  <c r="D131" i="4"/>
  <c r="D130" i="4"/>
  <c r="D125" i="4"/>
  <c r="D124" i="4"/>
  <c r="D123" i="4"/>
  <c r="D122" i="4"/>
  <c r="D121" i="4"/>
  <c r="D120" i="4"/>
  <c r="D115" i="4"/>
  <c r="D113" i="4"/>
  <c r="D111" i="4"/>
  <c r="D103" i="4"/>
  <c r="D26" i="4"/>
  <c r="D21" i="4"/>
  <c r="D145" i="3" l="1"/>
  <c r="D143" i="3"/>
  <c r="D141" i="3"/>
  <c r="D135" i="3"/>
  <c r="D133" i="3"/>
  <c r="D132" i="3"/>
  <c r="D131" i="3"/>
  <c r="D130" i="3"/>
  <c r="D125" i="3"/>
  <c r="D123" i="3"/>
  <c r="D122" i="3"/>
  <c r="D121" i="3"/>
  <c r="D120" i="3"/>
  <c r="D115" i="3"/>
  <c r="D113" i="3"/>
  <c r="D111" i="3"/>
  <c r="D103" i="3"/>
  <c r="D21" i="3"/>
  <c r="D17" i="3"/>
  <c r="D18" i="3"/>
  <c r="D125" i="2"/>
  <c r="D123" i="2"/>
  <c r="D121" i="2"/>
  <c r="D115" i="2"/>
  <c r="D113" i="2"/>
  <c r="D112" i="2"/>
  <c r="D111" i="2"/>
  <c r="D105" i="2"/>
  <c r="D104" i="2"/>
  <c r="D103" i="2"/>
  <c r="D102" i="2"/>
  <c r="D101" i="2"/>
  <c r="D95" i="2"/>
  <c r="D93" i="2"/>
  <c r="D91" i="2"/>
  <c r="D83" i="2"/>
  <c r="D16" i="2"/>
  <c r="D20" i="2"/>
  <c r="D21" i="2"/>
  <c r="D18" i="2"/>
  <c r="D17" i="2"/>
  <c r="D112" i="1"/>
  <c r="D92" i="1"/>
  <c r="D71" i="1" l="1"/>
  <c r="D68" i="1"/>
  <c r="D18" i="1"/>
  <c r="D24" i="1"/>
  <c r="D21" i="1"/>
  <c r="D26" i="1"/>
  <c r="D109" i="1" l="1"/>
  <c r="D114" i="1"/>
  <c r="D113" i="1"/>
  <c r="D99" i="1"/>
  <c r="D104" i="1"/>
  <c r="D103" i="1"/>
  <c r="D94" i="1"/>
  <c r="D93" i="1"/>
  <c r="D84" i="1"/>
  <c r="D83" i="1"/>
  <c r="D89" i="1"/>
  <c r="D79" i="1"/>
</calcChain>
</file>

<file path=xl/sharedStrings.xml><?xml version="1.0" encoding="utf-8"?>
<sst xmlns="http://schemas.openxmlformats.org/spreadsheetml/2006/main" count="4031" uniqueCount="217">
  <si>
    <t>Форма отчетности 2.8. отчет об исполнении управляющей организацией договора управления.</t>
  </si>
  <si>
    <t>Ул. Фридриха Энгельса дом № 12</t>
  </si>
  <si>
    <t>№ п/п</t>
  </si>
  <si>
    <t>Наименование параметра</t>
  </si>
  <si>
    <t>Ед. изм.</t>
  </si>
  <si>
    <t>Значение</t>
  </si>
  <si>
    <t>Форма 2.8</t>
  </si>
  <si>
    <t>Отчет об исполнении управляющей организацией договора управления.</t>
  </si>
  <si>
    <t>Адрес: ул. Фридриха Энгельса, д. 12</t>
  </si>
  <si>
    <t>Дата заполнения/внесения изменений:</t>
  </si>
  <si>
    <t>Дата начала отчетного периода:</t>
  </si>
  <si>
    <t>Дата конца отчетного периода:</t>
  </si>
  <si>
    <t>1. Общая информация о выполняемых работах (оказываемых услугах) по содержанию и текущему ремонту общего имущества.</t>
  </si>
  <si>
    <t>Переходящие остатки денежных средств (на начало периода):</t>
  </si>
  <si>
    <t>руб.</t>
  </si>
  <si>
    <t>Получено денежных средств, в т. ч:</t>
  </si>
  <si>
    <t>Всего денежных средств с учетом остатков</t>
  </si>
  <si>
    <t>Переходящие остатки денежных средств (на конец периода):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</si>
  <si>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</si>
  <si>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</si>
  <si>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</si>
  <si>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</si>
  <si>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</si>
  <si>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</si>
  <si>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</si>
  <si>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</si>
  <si>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</si>
  <si>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</si>
  <si>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</si>
  <si>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</si>
  <si>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</si>
  <si>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</si>
  <si>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</si>
  <si>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</si>
  <si>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</si>
  <si>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r>
      <t>-</t>
    </r>
    <r>
      <rPr>
        <sz val="7"/>
        <color indexed="8"/>
        <rFont val="Calibri"/>
        <family val="2"/>
        <charset val="204"/>
        <scheme val="minor"/>
      </rPr>
      <t xml:space="preserve">        </t>
    </r>
    <r>
      <rPr>
        <sz val="10"/>
        <color indexed="8"/>
        <rFont val="Calibri"/>
        <family val="2"/>
        <charset val="204"/>
        <scheme val="minor"/>
      </rPr>
      <t>переплата потребителями</t>
    </r>
  </si>
  <si>
    <r>
      <t>-</t>
    </r>
    <r>
      <rPr>
        <sz val="7"/>
        <color indexed="8"/>
        <rFont val="Calibri"/>
        <family val="2"/>
        <charset val="204"/>
        <scheme val="minor"/>
      </rPr>
      <t xml:space="preserve">        </t>
    </r>
    <r>
      <rPr>
        <sz val="10"/>
        <color indexed="8"/>
        <rFont val="Calibri"/>
        <family val="2"/>
        <charset val="204"/>
        <scheme val="minor"/>
      </rPr>
      <t>задолженность потребителей</t>
    </r>
  </si>
  <si>
    <r>
      <t>-</t>
    </r>
    <r>
      <rPr>
        <sz val="7"/>
        <color indexed="8"/>
        <rFont val="Calibri"/>
        <family val="2"/>
        <charset val="204"/>
        <scheme val="minor"/>
      </rPr>
      <t xml:space="preserve">        </t>
    </r>
    <r>
      <rPr>
        <sz val="10"/>
        <color indexed="8"/>
        <rFont val="Calibri"/>
        <family val="2"/>
        <charset val="204"/>
        <scheme val="minor"/>
      </rPr>
      <t>за содержание дома</t>
    </r>
  </si>
  <si>
    <r>
      <t>-</t>
    </r>
    <r>
      <rPr>
        <sz val="7"/>
        <color indexed="8"/>
        <rFont val="Calibri"/>
        <family val="2"/>
        <charset val="204"/>
        <scheme val="minor"/>
      </rPr>
      <t xml:space="preserve">        </t>
    </r>
    <r>
      <rPr>
        <sz val="10"/>
        <color indexed="8"/>
        <rFont val="Calibri"/>
        <family val="2"/>
        <charset val="204"/>
        <scheme val="minor"/>
      </rPr>
      <t xml:space="preserve">за услуги управления </t>
    </r>
  </si>
  <si>
    <r>
      <t>-</t>
    </r>
    <r>
      <rPr>
        <sz val="7"/>
        <color indexed="8"/>
        <rFont val="Calibri"/>
        <family val="2"/>
        <charset val="204"/>
        <scheme val="minor"/>
      </rPr>
      <t xml:space="preserve">        </t>
    </r>
    <r>
      <rPr>
        <sz val="10"/>
        <color indexed="8"/>
        <rFont val="Calibri"/>
        <family val="2"/>
        <charset val="204"/>
        <scheme val="minor"/>
      </rPr>
      <t xml:space="preserve">денежных средств от потребителей </t>
    </r>
  </si>
  <si>
    <r>
      <t>-</t>
    </r>
    <r>
      <rPr>
        <sz val="7"/>
        <color indexed="8"/>
        <rFont val="Calibri"/>
        <family val="2"/>
        <charset val="204"/>
        <scheme val="minor"/>
      </rPr>
      <t xml:space="preserve">        </t>
    </r>
    <r>
      <rPr>
        <sz val="10"/>
        <color indexed="8"/>
        <rFont val="Calibri"/>
        <family val="2"/>
        <charset val="204"/>
        <scheme val="minor"/>
      </rPr>
      <t>целевых взносов от потребителей</t>
    </r>
  </si>
  <si>
    <r>
      <t>-</t>
    </r>
    <r>
      <rPr>
        <sz val="7"/>
        <color indexed="8"/>
        <rFont val="Calibri"/>
        <family val="2"/>
        <charset val="204"/>
        <scheme val="minor"/>
      </rPr>
      <t xml:space="preserve">        </t>
    </r>
    <r>
      <rPr>
        <sz val="10"/>
        <color indexed="8"/>
        <rFont val="Calibri"/>
        <family val="2"/>
        <charset val="204"/>
        <scheme val="minor"/>
      </rPr>
      <t>субсидий</t>
    </r>
  </si>
  <si>
    <r>
      <t>-</t>
    </r>
    <r>
      <rPr>
        <sz val="7"/>
        <color indexed="8"/>
        <rFont val="Calibri"/>
        <family val="2"/>
        <charset val="204"/>
        <scheme val="minor"/>
      </rPr>
      <t xml:space="preserve">        </t>
    </r>
    <r>
      <rPr>
        <sz val="10"/>
        <color indexed="8"/>
        <rFont val="Calibri"/>
        <family val="2"/>
        <charset val="204"/>
        <scheme val="minor"/>
      </rPr>
      <t>денежных средств от использования общего имущества</t>
    </r>
  </si>
  <si>
    <r>
      <t>-</t>
    </r>
    <r>
      <rPr>
        <sz val="7"/>
        <color indexed="8"/>
        <rFont val="Calibri"/>
        <family val="2"/>
        <charset val="204"/>
        <scheme val="minor"/>
      </rPr>
      <t xml:space="preserve">        </t>
    </r>
    <r>
      <rPr>
        <sz val="10"/>
        <color indexed="8"/>
        <rFont val="Calibri"/>
        <family val="2"/>
        <charset val="204"/>
        <scheme val="minor"/>
      </rPr>
      <t>прочие поступления</t>
    </r>
  </si>
  <si>
    <t>2. Выполненные работы (оказанные услуги) по содержанию общего имущества и текущему ремонту в отчетном периоде.</t>
  </si>
  <si>
    <t>Наименование работы</t>
  </si>
  <si>
    <t>-</t>
  </si>
  <si>
    <t>Исполнитель работы</t>
  </si>
  <si>
    <t>Периодичность работы (услуги)</t>
  </si>
  <si>
    <t>2.1</t>
  </si>
  <si>
    <t>Установка окон ПВХ в Подъезде №1</t>
  </si>
  <si>
    <t>ООО "РостСтрой"</t>
  </si>
  <si>
    <t>При проведении текущего ремонта</t>
  </si>
  <si>
    <t>Установка окон ПВХ в Подъезде №2</t>
  </si>
  <si>
    <t>Освещение мест общего пользования</t>
  </si>
  <si>
    <t>ООО "Иркутскэнергосбыт"</t>
  </si>
  <si>
    <t>По мере необходимости</t>
  </si>
  <si>
    <t>Аварийное обслуживание</t>
  </si>
  <si>
    <t>Аварийная служба</t>
  </si>
  <si>
    <t>Вывоз мусора</t>
  </si>
  <si>
    <t>МУП "Спецавтохозяйство"</t>
  </si>
  <si>
    <t>По графику</t>
  </si>
  <si>
    <t>Билинговое опровождение приборов АСКУТЭ</t>
  </si>
  <si>
    <t>Обслуживание, снятие показаний общедомовых приборов учета</t>
  </si>
  <si>
    <t>ООО "Азимут"</t>
  </si>
  <si>
    <t>3. Информация о наличае претензий по качеству выполненных работ (оказанных услуг).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</si>
  <si>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</si>
  <si>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</si>
  <si>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</si>
  <si>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</si>
  <si>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3.1</t>
  </si>
  <si>
    <t>3.2</t>
  </si>
  <si>
    <t>3.3</t>
  </si>
  <si>
    <t>3.4</t>
  </si>
  <si>
    <t>2.2</t>
  </si>
  <si>
    <t>2.3</t>
  </si>
  <si>
    <t>2.4</t>
  </si>
  <si>
    <t>2.5</t>
  </si>
  <si>
    <t>2.6</t>
  </si>
  <si>
    <t>2.7</t>
  </si>
  <si>
    <t>4.Общая информация по предоставленным коммунальным услугам.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</si>
  <si>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</si>
  <si>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 в том числе:</t>
  </si>
  <si>
    <t>4.1</t>
  </si>
  <si>
    <t>4.2</t>
  </si>
  <si>
    <t>4.3</t>
  </si>
  <si>
    <t>4.4</t>
  </si>
  <si>
    <t>4.5</t>
  </si>
  <si>
    <t>4.6</t>
  </si>
  <si>
    <r>
      <t>-</t>
    </r>
    <r>
      <rPr>
        <sz val="7"/>
        <color indexed="8"/>
        <rFont val="Calibri"/>
        <family val="2"/>
        <charset val="204"/>
        <scheme val="minor"/>
      </rPr>
      <t xml:space="preserve">        </t>
    </r>
    <r>
      <rPr>
        <sz val="10"/>
        <color indexed="8"/>
        <rFont val="Calibri"/>
        <family val="2"/>
        <charset val="204"/>
        <scheme val="minor"/>
      </rPr>
      <t xml:space="preserve"> переплата потребителями</t>
    </r>
  </si>
  <si>
    <r>
      <t>-</t>
    </r>
    <r>
      <rPr>
        <sz val="7"/>
        <color indexed="8"/>
        <rFont val="Calibri"/>
        <family val="2"/>
        <charset val="204"/>
        <scheme val="minor"/>
      </rPr>
      <t xml:space="preserve">        </t>
    </r>
    <r>
      <rPr>
        <sz val="10"/>
        <color indexed="8"/>
        <rFont val="Calibri"/>
        <family val="2"/>
        <charset val="204"/>
        <scheme val="minor"/>
      </rPr>
      <t xml:space="preserve"> задолженность потребителей</t>
    </r>
  </si>
  <si>
    <t>5. Информация по предоставленным коммунальным услугам (заполняется по каждой коммунальной услуге).</t>
  </si>
  <si>
    <t>Вид коммунальной услуги</t>
  </si>
  <si>
    <t>Единица измерения</t>
  </si>
  <si>
    <t xml:space="preserve">Общий объем потребления </t>
  </si>
  <si>
    <t>Начислено потребителям</t>
  </si>
  <si>
    <t>оплачено потребителями</t>
  </si>
  <si>
    <t xml:space="preserve">Задолженность потребителей </t>
  </si>
  <si>
    <t>Начислено поставщиком коммунального ресурса</t>
  </si>
  <si>
    <t xml:space="preserve">Оплачено поставщику коммунального ресурса </t>
  </si>
  <si>
    <t>Задолженность перед поставщиком коммунального ресурса</t>
  </si>
  <si>
    <t>Суммы пени и штрафов, уплаченные поставщику коммунального ресурса</t>
  </si>
  <si>
    <t>5.1</t>
  </si>
  <si>
    <t>5.2</t>
  </si>
  <si>
    <t>5.3</t>
  </si>
  <si>
    <t>5.4</t>
  </si>
  <si>
    <t>6. Информация о наличии претензий по качеству предоставленных коммунальных услуг.</t>
  </si>
  <si>
    <t>ед</t>
  </si>
  <si>
    <t>6.1</t>
  </si>
  <si>
    <t>6.2</t>
  </si>
  <si>
    <t>6.3</t>
  </si>
  <si>
    <t>6.4</t>
  </si>
  <si>
    <t>7. Информация о ведении претензионно-исковой работы в отношении потребителей-должников.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</si>
  <si>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</si>
  <si>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</si>
  <si>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</si>
  <si>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3808166404</t>
  </si>
  <si>
    <t>ИНН</t>
  </si>
  <si>
    <t>ИП Семенова</t>
  </si>
  <si>
    <t>380109709570</t>
  </si>
  <si>
    <t>Гкалл</t>
  </si>
  <si>
    <t>Отопление</t>
  </si>
  <si>
    <t>Холодная вода</t>
  </si>
  <si>
    <t>м3</t>
  </si>
  <si>
    <t>Горячая вода</t>
  </si>
  <si>
    <t>Водоотведение</t>
  </si>
  <si>
    <t>Адрес: ул. Помяловского, д. 28</t>
  </si>
  <si>
    <t>Содержание контейнерной площадки</t>
  </si>
  <si>
    <t>ООО "СибирьСтройГарант"</t>
  </si>
  <si>
    <t>Изготовление наклеек, табличек</t>
  </si>
  <si>
    <t>ООО "Кит-2"</t>
  </si>
  <si>
    <t>2.8</t>
  </si>
  <si>
    <t>Подключение общедомового прибора учета тепловой энергии к системе АСКУТЭ</t>
  </si>
  <si>
    <t>ООО "СК Электросвязь"</t>
  </si>
  <si>
    <t>Начислено за услуги (работы) по содержанию и текущему ремонту, в том числе:</t>
  </si>
  <si>
    <t>-   за текущий  ремонт</t>
  </si>
  <si>
    <t>Ул. Помяловского дом № 28</t>
  </si>
  <si>
    <t>Ежедневно</t>
  </si>
  <si>
    <t>ООО УК "Приморский"</t>
  </si>
  <si>
    <t>Изготовление и установка двери подъезд №1,2,3,4</t>
  </si>
  <si>
    <t>3811036300</t>
  </si>
  <si>
    <t>Монтаж прибора учета тепловой энергии</t>
  </si>
  <si>
    <t>Снятие показаний приборов учета тепловой энергии</t>
  </si>
  <si>
    <t>Ежемесячно</t>
  </si>
  <si>
    <t>Установка почтового ящика для показаний индивидуальных приборов учета</t>
  </si>
  <si>
    <t>ООО "Сибспецпроект"</t>
  </si>
  <si>
    <t>Ул. Байкальская дом № 236Б блоксекция 8</t>
  </si>
  <si>
    <t>Адрес: ул. Байкальская, д. 236Б, блоксекция 8</t>
  </si>
  <si>
    <t>Техническое обслуживание лифтов</t>
  </si>
  <si>
    <t>ООО "Иркутсклифтсервис"</t>
  </si>
  <si>
    <t>Периодическое освидетельствование лифтов</t>
  </si>
  <si>
    <t>ООО "ЦПС"</t>
  </si>
  <si>
    <t>Ежегодно</t>
  </si>
  <si>
    <t>Страховой взнос по договору ОСОПО лифты</t>
  </si>
  <si>
    <t>ООО Страховая компания "Согласие"</t>
  </si>
  <si>
    <t>7706196090</t>
  </si>
  <si>
    <t>Подключение общедомового прибора учета к системе АСКУТЭ</t>
  </si>
  <si>
    <t>Билинговое сопровождение приборов АСКУТЭ</t>
  </si>
  <si>
    <t>Транспортные услуги на вывоз снега</t>
  </si>
  <si>
    <t>ИП Бараховский А.М.</t>
  </si>
  <si>
    <t>380894898723</t>
  </si>
  <si>
    <t>Транспортные на вывоз мусора</t>
  </si>
  <si>
    <t>ИП Казанцев В.Г.</t>
  </si>
  <si>
    <t>221002689393</t>
  </si>
  <si>
    <t>ИП Козлов В.А.</t>
  </si>
  <si>
    <t>381114554878</t>
  </si>
  <si>
    <t>Установка двери металлической</t>
  </si>
  <si>
    <t>ООО "Домофон сервис"</t>
  </si>
  <si>
    <t>2.9</t>
  </si>
  <si>
    <t>2.10</t>
  </si>
  <si>
    <t>2.11</t>
  </si>
  <si>
    <t>2.12</t>
  </si>
  <si>
    <t>2.13</t>
  </si>
  <si>
    <t>2.14</t>
  </si>
  <si>
    <t>2.15</t>
  </si>
  <si>
    <t>Ул. Байкальская дом № 236Б блоксекция 9</t>
  </si>
  <si>
    <t>Адрес: ул. Байкальская, д. 236Б, блоксекция 9</t>
  </si>
  <si>
    <t>Изготовление технического паспорта лифта</t>
  </si>
  <si>
    <t>Транспортные услуги на вывоз мусора</t>
  </si>
  <si>
    <t>242,630,93</t>
  </si>
  <si>
    <t>Ул. Байкальская дом № 236Б блоксекция 7</t>
  </si>
  <si>
    <t>Адрес: ул. Байкальская, д. 236Б, блоксекция 7</t>
  </si>
  <si>
    <t>2.16</t>
  </si>
  <si>
    <t>Ул. Байкальская дом № 236Б блоксекция 6</t>
  </si>
  <si>
    <t>Адрес: ул. Байкальская, д. 236Б, блоксекция 6</t>
  </si>
  <si>
    <t>Ул. Байкальская дом № 236Б блоксекция 5</t>
  </si>
  <si>
    <t>Адрес: ул. Байкальская, д. 236Б, блоксекция 5</t>
  </si>
  <si>
    <t>Материалы на востановление отопления в подъезде</t>
  </si>
  <si>
    <t>ООО "Группа Новатор"</t>
  </si>
  <si>
    <t>Ул. Помяловского дом № 24</t>
  </si>
  <si>
    <t>Адрес: ул. Помяловского, д. 24</t>
  </si>
  <si>
    <t>Монтаж приборов учета тепловой энергии</t>
  </si>
  <si>
    <t>Ул. Байкальская дом № 236Б блоксекция 4</t>
  </si>
  <si>
    <t>Адрес: ул. Байкальская, д. 236Б, блоксекция 4</t>
  </si>
  <si>
    <t>Изготовление входной группы</t>
  </si>
  <si>
    <t>Изготовление и установка двери на чердак</t>
  </si>
  <si>
    <t>2.17</t>
  </si>
  <si>
    <t>2.18</t>
  </si>
  <si>
    <t xml:space="preserve">Ул. Советская дом № 170 </t>
  </si>
  <si>
    <t>Адрес: ул. Советская, д. 170</t>
  </si>
  <si>
    <t>Изготовление и установка сварного ограждения</t>
  </si>
  <si>
    <t>ООО "ИркутскМеталлоИзделие"</t>
  </si>
  <si>
    <t>3810312331</t>
  </si>
  <si>
    <t>Уборка снега</t>
  </si>
  <si>
    <t>ИП Каневина Е.Н.</t>
  </si>
  <si>
    <t>381109703725</t>
  </si>
  <si>
    <t>Переодическое освидетельствование лифтов</t>
  </si>
  <si>
    <t>Установка стеклопакетов</t>
  </si>
  <si>
    <t>ИП Смоляр</t>
  </si>
  <si>
    <t>380808299729</t>
  </si>
  <si>
    <t xml:space="preserve">Ул. Советская дом № 170/1 </t>
  </si>
  <si>
    <t>Адрес: ул. Советская, д. 170/1</t>
  </si>
  <si>
    <t>Ремонт домофона</t>
  </si>
  <si>
    <t>ООО "Стрельцы Байкала"</t>
  </si>
  <si>
    <t>3849006054</t>
  </si>
  <si>
    <t>Регулировка доводчика</t>
  </si>
  <si>
    <t>ООО "ИркутскМеталлоИзделия"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</si>
</sst>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_ ;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7"/>
      <color indexed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10"/>
      <color indexed="8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14" fontId="2" fillId="0" borderId="0" xfId="0" applyNumberFormat="1" applyFont="1" applyAlignment="1">
      <alignment horizontal="center"/>
    </xf>
    <xf numFmtId="0" fontId="4" fillId="0" borderId="0" xfId="0" applyFont="1"/>
    <xf numFmtId="49" fontId="5" fillId="0" borderId="3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49" fontId="10" fillId="2" borderId="11" xfId="0" applyNumberFormat="1" applyFont="1" applyFill="1" applyBorder="1" applyAlignment="1">
      <alignment horizontal="center"/>
    </xf>
    <xf numFmtId="0" fontId="10" fillId="0" borderId="4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0" xfId="0" applyFont="1" applyAlignment="1"/>
    <xf numFmtId="0" fontId="0" fillId="0" borderId="0" xfId="0" applyAlignment="1"/>
    <xf numFmtId="0" fontId="2" fillId="0" borderId="0" xfId="0" applyFont="1" applyAlignment="1"/>
    <xf numFmtId="0" fontId="4" fillId="0" borderId="0" xfId="0" applyFont="1" applyAlignme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39" fontId="10" fillId="0" borderId="4" xfId="0" applyNumberFormat="1" applyFont="1" applyBorder="1" applyAlignment="1">
      <alignment horizontal="center" vertical="center" wrapText="1"/>
    </xf>
    <xf numFmtId="39" fontId="7" fillId="0" borderId="4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/>
    </xf>
    <xf numFmtId="39" fontId="10" fillId="0" borderId="4" xfId="0" applyNumberFormat="1" applyFont="1" applyBorder="1" applyAlignment="1">
      <alignment horizontal="center" vertical="center"/>
    </xf>
    <xf numFmtId="39" fontId="7" fillId="0" borderId="4" xfId="0" applyNumberFormat="1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39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26"/>
  <sheetViews>
    <sheetView topLeftCell="A91" workbookViewId="0">
      <selection activeCell="D65" sqref="D65"/>
    </sheetView>
  </sheetViews>
  <sheetFormatPr defaultRowHeight="15" x14ac:dyDescent="0.25"/>
  <cols>
    <col min="1" max="1" width="7.42578125" customWidth="1"/>
    <col min="2" max="2" width="61" customWidth="1"/>
    <col min="3" max="3" width="12.5703125" customWidth="1"/>
    <col min="4" max="4" width="48.7109375" customWidth="1"/>
  </cols>
  <sheetData>
    <row r="1" spans="1:4" x14ac:dyDescent="0.25">
      <c r="A1" s="1" t="s">
        <v>0</v>
      </c>
    </row>
    <row r="2" spans="1:4" x14ac:dyDescent="0.25">
      <c r="A2" s="2" t="s">
        <v>1</v>
      </c>
    </row>
    <row r="4" spans="1:4" x14ac:dyDescent="0.25">
      <c r="D4" s="3" t="s">
        <v>6</v>
      </c>
    </row>
    <row r="5" spans="1:4" x14ac:dyDescent="0.25">
      <c r="A5" s="110" t="s">
        <v>7</v>
      </c>
      <c r="B5" s="110"/>
      <c r="C5" s="110"/>
      <c r="D5" s="110"/>
    </row>
    <row r="6" spans="1:4" x14ac:dyDescent="0.25">
      <c r="A6" s="110" t="s">
        <v>8</v>
      </c>
      <c r="B6" s="110"/>
      <c r="C6" s="110"/>
      <c r="D6" s="110"/>
    </row>
    <row r="7" spans="1:4" x14ac:dyDescent="0.25">
      <c r="B7" s="96" t="s">
        <v>9</v>
      </c>
      <c r="C7" s="5">
        <v>42117</v>
      </c>
    </row>
    <row r="8" spans="1:4" x14ac:dyDescent="0.25">
      <c r="B8" s="96" t="s">
        <v>10</v>
      </c>
      <c r="C8" s="5">
        <v>41640</v>
      </c>
    </row>
    <row r="9" spans="1:4" x14ac:dyDescent="0.25">
      <c r="B9" s="96" t="s">
        <v>11</v>
      </c>
      <c r="C9" s="5">
        <v>42004</v>
      </c>
    </row>
    <row r="10" spans="1:4" x14ac:dyDescent="0.25">
      <c r="A10" s="4"/>
      <c r="B10" s="5"/>
    </row>
    <row r="11" spans="1:4" ht="15.75" thickBot="1" x14ac:dyDescent="0.3">
      <c r="A11" s="6" t="s">
        <v>12</v>
      </c>
    </row>
    <row r="12" spans="1:4" ht="18.75" customHeight="1" thickBot="1" x14ac:dyDescent="0.3">
      <c r="A12" s="16" t="s">
        <v>2</v>
      </c>
      <c r="B12" s="16" t="s">
        <v>3</v>
      </c>
      <c r="C12" s="16" t="s">
        <v>4</v>
      </c>
      <c r="D12" s="17" t="s">
        <v>5</v>
      </c>
    </row>
    <row r="13" spans="1:4" x14ac:dyDescent="0.25">
      <c r="A13" s="8" t="s">
        <v>18</v>
      </c>
      <c r="B13" s="9" t="s">
        <v>13</v>
      </c>
      <c r="C13" s="10" t="s">
        <v>14</v>
      </c>
      <c r="D13" s="18">
        <v>-135128.95000000001</v>
      </c>
    </row>
    <row r="14" spans="1:4" x14ac:dyDescent="0.25">
      <c r="A14" s="11" t="s">
        <v>19</v>
      </c>
      <c r="B14" s="12" t="s">
        <v>35</v>
      </c>
      <c r="C14" s="12" t="s">
        <v>14</v>
      </c>
      <c r="D14" s="19">
        <v>0</v>
      </c>
    </row>
    <row r="15" spans="1:4" x14ac:dyDescent="0.25">
      <c r="A15" s="11" t="s">
        <v>20</v>
      </c>
      <c r="B15" s="12" t="s">
        <v>36</v>
      </c>
      <c r="C15" s="12" t="s">
        <v>14</v>
      </c>
      <c r="D15" s="19">
        <v>135128.95000000001</v>
      </c>
    </row>
    <row r="16" spans="1:4" ht="25.5" x14ac:dyDescent="0.25">
      <c r="A16" s="11" t="s">
        <v>21</v>
      </c>
      <c r="B16" s="13" t="s">
        <v>134</v>
      </c>
      <c r="C16" s="12" t="s">
        <v>14</v>
      </c>
      <c r="D16" s="19">
        <v>1301688.53</v>
      </c>
    </row>
    <row r="17" spans="1:4" x14ac:dyDescent="0.25">
      <c r="A17" s="11" t="s">
        <v>22</v>
      </c>
      <c r="B17" s="12" t="s">
        <v>37</v>
      </c>
      <c r="C17" s="12" t="s">
        <v>14</v>
      </c>
      <c r="D17" s="19">
        <v>832851.19</v>
      </c>
    </row>
    <row r="18" spans="1:4" x14ac:dyDescent="0.25">
      <c r="A18" s="11" t="s">
        <v>23</v>
      </c>
      <c r="B18" s="11" t="s">
        <v>135</v>
      </c>
      <c r="C18" s="12" t="s">
        <v>14</v>
      </c>
      <c r="D18" s="19">
        <f>462403.36+1633.98</f>
        <v>464037.33999999997</v>
      </c>
    </row>
    <row r="19" spans="1:4" x14ac:dyDescent="0.25">
      <c r="A19" s="11" t="s">
        <v>24</v>
      </c>
      <c r="B19" s="12" t="s">
        <v>38</v>
      </c>
      <c r="C19" s="12" t="s">
        <v>14</v>
      </c>
      <c r="D19" s="19">
        <v>0</v>
      </c>
    </row>
    <row r="20" spans="1:4" x14ac:dyDescent="0.25">
      <c r="A20" s="11" t="s">
        <v>25</v>
      </c>
      <c r="B20" s="13" t="s">
        <v>15</v>
      </c>
      <c r="C20" s="12" t="s">
        <v>14</v>
      </c>
      <c r="D20" s="19">
        <v>1341377.71</v>
      </c>
    </row>
    <row r="21" spans="1:4" x14ac:dyDescent="0.25">
      <c r="A21" s="11" t="s">
        <v>26</v>
      </c>
      <c r="B21" s="12" t="s">
        <v>39</v>
      </c>
      <c r="C21" s="12" t="s">
        <v>14</v>
      </c>
      <c r="D21" s="19">
        <f>850156.63+480626.73+5794.35</f>
        <v>1336577.71</v>
      </c>
    </row>
    <row r="22" spans="1:4" x14ac:dyDescent="0.25">
      <c r="A22" s="11" t="s">
        <v>27</v>
      </c>
      <c r="B22" s="12" t="s">
        <v>40</v>
      </c>
      <c r="C22" s="12" t="s">
        <v>14</v>
      </c>
      <c r="D22" s="19">
        <v>0</v>
      </c>
    </row>
    <row r="23" spans="1:4" x14ac:dyDescent="0.25">
      <c r="A23" s="11" t="s">
        <v>28</v>
      </c>
      <c r="B23" s="12" t="s">
        <v>41</v>
      </c>
      <c r="C23" s="12" t="s">
        <v>14</v>
      </c>
      <c r="D23" s="19">
        <v>0</v>
      </c>
    </row>
    <row r="24" spans="1:4" x14ac:dyDescent="0.25">
      <c r="A24" s="11" t="s">
        <v>29</v>
      </c>
      <c r="B24" s="12" t="s">
        <v>42</v>
      </c>
      <c r="C24" s="12" t="s">
        <v>14</v>
      </c>
      <c r="D24" s="19">
        <f>4800</f>
        <v>4800</v>
      </c>
    </row>
    <row r="25" spans="1:4" x14ac:dyDescent="0.25">
      <c r="A25" s="11" t="s">
        <v>30</v>
      </c>
      <c r="B25" s="12" t="s">
        <v>43</v>
      </c>
      <c r="C25" s="12" t="s">
        <v>14</v>
      </c>
      <c r="D25" s="19">
        <v>0</v>
      </c>
    </row>
    <row r="26" spans="1:4" x14ac:dyDescent="0.25">
      <c r="A26" s="11" t="s">
        <v>31</v>
      </c>
      <c r="B26" s="13" t="s">
        <v>16</v>
      </c>
      <c r="C26" s="12" t="s">
        <v>14</v>
      </c>
      <c r="D26" s="19">
        <f>D20-D15</f>
        <v>1206248.76</v>
      </c>
    </row>
    <row r="27" spans="1:4" x14ac:dyDescent="0.25">
      <c r="A27" s="11" t="s">
        <v>32</v>
      </c>
      <c r="B27" s="13" t="s">
        <v>17</v>
      </c>
      <c r="C27" s="12" t="s">
        <v>14</v>
      </c>
      <c r="D27" s="19">
        <v>-302895.90999999997</v>
      </c>
    </row>
    <row r="28" spans="1:4" x14ac:dyDescent="0.25">
      <c r="A28" s="11" t="s">
        <v>33</v>
      </c>
      <c r="B28" s="12" t="s">
        <v>35</v>
      </c>
      <c r="C28" s="12" t="s">
        <v>14</v>
      </c>
      <c r="D28" s="19">
        <v>0</v>
      </c>
    </row>
    <row r="29" spans="1:4" ht="15.75" thickBot="1" x14ac:dyDescent="0.3">
      <c r="A29" s="14" t="s">
        <v>34</v>
      </c>
      <c r="B29" s="15" t="s">
        <v>36</v>
      </c>
      <c r="C29" s="15"/>
      <c r="D29" s="20">
        <v>302895.90999999997</v>
      </c>
    </row>
    <row r="31" spans="1:4" ht="15.75" thickBot="1" x14ac:dyDescent="0.3">
      <c r="A31" s="6" t="s">
        <v>44</v>
      </c>
    </row>
    <row r="32" spans="1:4" ht="15.75" thickBot="1" x14ac:dyDescent="0.3">
      <c r="A32" s="24" t="s">
        <v>49</v>
      </c>
      <c r="B32" s="32" t="s">
        <v>45</v>
      </c>
      <c r="C32" s="32" t="s">
        <v>46</v>
      </c>
      <c r="D32" s="26" t="s">
        <v>50</v>
      </c>
    </row>
    <row r="33" spans="1:4" ht="15.75" thickBot="1" x14ac:dyDescent="0.3">
      <c r="A33" s="21"/>
      <c r="B33" s="22" t="s">
        <v>47</v>
      </c>
      <c r="C33" s="22" t="s">
        <v>46</v>
      </c>
      <c r="D33" s="27" t="s">
        <v>51</v>
      </c>
    </row>
    <row r="34" spans="1:4" ht="15.75" thickBot="1" x14ac:dyDescent="0.3">
      <c r="A34" s="21"/>
      <c r="B34" s="22" t="s">
        <v>48</v>
      </c>
      <c r="C34" s="22" t="s">
        <v>46</v>
      </c>
      <c r="D34" s="27" t="s">
        <v>52</v>
      </c>
    </row>
    <row r="35" spans="1:4" ht="15.75" thickBot="1" x14ac:dyDescent="0.3">
      <c r="A35" s="21"/>
      <c r="B35" s="22" t="s">
        <v>117</v>
      </c>
      <c r="C35" s="22" t="s">
        <v>46</v>
      </c>
      <c r="D35" s="41">
        <v>3827043895</v>
      </c>
    </row>
    <row r="36" spans="1:4" ht="15.75" thickBot="1" x14ac:dyDescent="0.3">
      <c r="A36" s="21" t="s">
        <v>74</v>
      </c>
      <c r="B36" s="31" t="s">
        <v>45</v>
      </c>
      <c r="C36" s="31" t="s">
        <v>46</v>
      </c>
      <c r="D36" s="28" t="s">
        <v>53</v>
      </c>
    </row>
    <row r="37" spans="1:4" ht="15.75" thickBot="1" x14ac:dyDescent="0.3">
      <c r="A37" s="21"/>
      <c r="B37" s="22" t="s">
        <v>47</v>
      </c>
      <c r="C37" s="22" t="s">
        <v>46</v>
      </c>
      <c r="D37" s="27" t="s">
        <v>51</v>
      </c>
    </row>
    <row r="38" spans="1:4" ht="15.75" thickBot="1" x14ac:dyDescent="0.3">
      <c r="A38" s="21"/>
      <c r="B38" s="22" t="s">
        <v>48</v>
      </c>
      <c r="C38" s="22" t="s">
        <v>46</v>
      </c>
      <c r="D38" s="27" t="s">
        <v>52</v>
      </c>
    </row>
    <row r="39" spans="1:4" ht="15.75" thickBot="1" x14ac:dyDescent="0.3">
      <c r="A39" s="21"/>
      <c r="B39" s="22" t="s">
        <v>117</v>
      </c>
      <c r="C39" s="22" t="s">
        <v>46</v>
      </c>
      <c r="D39" s="41">
        <v>3827043895</v>
      </c>
    </row>
    <row r="40" spans="1:4" ht="15.75" thickBot="1" x14ac:dyDescent="0.3">
      <c r="A40" s="21" t="s">
        <v>75</v>
      </c>
      <c r="B40" s="31" t="s">
        <v>45</v>
      </c>
      <c r="C40" s="31" t="s">
        <v>46</v>
      </c>
      <c r="D40" s="28" t="s">
        <v>54</v>
      </c>
    </row>
    <row r="41" spans="1:4" ht="15.75" thickBot="1" x14ac:dyDescent="0.3">
      <c r="A41" s="21"/>
      <c r="B41" s="22" t="s">
        <v>47</v>
      </c>
      <c r="C41" s="22" t="s">
        <v>46</v>
      </c>
      <c r="D41" s="27" t="s">
        <v>55</v>
      </c>
    </row>
    <row r="42" spans="1:4" ht="15.75" thickBot="1" x14ac:dyDescent="0.3">
      <c r="A42" s="21"/>
      <c r="B42" s="22" t="s">
        <v>48</v>
      </c>
      <c r="C42" s="22" t="s">
        <v>46</v>
      </c>
      <c r="D42" s="27" t="s">
        <v>137</v>
      </c>
    </row>
    <row r="43" spans="1:4" ht="15.75" thickBot="1" x14ac:dyDescent="0.3">
      <c r="A43" s="21"/>
      <c r="B43" s="22" t="s">
        <v>117</v>
      </c>
      <c r="C43" s="22" t="s">
        <v>46</v>
      </c>
      <c r="D43" s="40" t="s">
        <v>116</v>
      </c>
    </row>
    <row r="44" spans="1:4" ht="15.75" thickBot="1" x14ac:dyDescent="0.3">
      <c r="A44" s="21" t="s">
        <v>76</v>
      </c>
      <c r="B44" s="31" t="s">
        <v>45</v>
      </c>
      <c r="C44" s="31" t="s">
        <v>46</v>
      </c>
      <c r="D44" s="28" t="s">
        <v>57</v>
      </c>
    </row>
    <row r="45" spans="1:4" ht="15.75" thickBot="1" x14ac:dyDescent="0.3">
      <c r="A45" s="21"/>
      <c r="B45" s="22" t="s">
        <v>47</v>
      </c>
      <c r="C45" s="22" t="s">
        <v>46</v>
      </c>
      <c r="D45" s="27" t="s">
        <v>58</v>
      </c>
    </row>
    <row r="46" spans="1:4" ht="15.75" thickBot="1" x14ac:dyDescent="0.3">
      <c r="A46" s="21"/>
      <c r="B46" s="22" t="s">
        <v>48</v>
      </c>
      <c r="C46" s="22" t="s">
        <v>46</v>
      </c>
      <c r="D46" s="27" t="s">
        <v>56</v>
      </c>
    </row>
    <row r="47" spans="1:4" ht="15.75" thickBot="1" x14ac:dyDescent="0.3">
      <c r="A47" s="21"/>
      <c r="B47" s="22" t="s">
        <v>117</v>
      </c>
      <c r="C47" s="22" t="s">
        <v>46</v>
      </c>
      <c r="D47" s="41">
        <v>3808160770</v>
      </c>
    </row>
    <row r="48" spans="1:4" ht="15.75" thickBot="1" x14ac:dyDescent="0.3">
      <c r="A48" s="21" t="s">
        <v>77</v>
      </c>
      <c r="B48" s="31" t="s">
        <v>45</v>
      </c>
      <c r="C48" s="31" t="s">
        <v>46</v>
      </c>
      <c r="D48" s="28" t="s">
        <v>59</v>
      </c>
    </row>
    <row r="49" spans="1:4" ht="15.75" thickBot="1" x14ac:dyDescent="0.3">
      <c r="A49" s="21"/>
      <c r="B49" s="22" t="s">
        <v>47</v>
      </c>
      <c r="C49" s="22" t="s">
        <v>46</v>
      </c>
      <c r="D49" s="27" t="s">
        <v>60</v>
      </c>
    </row>
    <row r="50" spans="1:4" ht="15.75" thickBot="1" x14ac:dyDescent="0.3">
      <c r="A50" s="21"/>
      <c r="B50" s="22" t="s">
        <v>48</v>
      </c>
      <c r="C50" s="22" t="s">
        <v>46</v>
      </c>
      <c r="D50" s="27" t="s">
        <v>61</v>
      </c>
    </row>
    <row r="51" spans="1:4" ht="15.75" thickBot="1" x14ac:dyDescent="0.3">
      <c r="A51" s="21"/>
      <c r="B51" s="22" t="s">
        <v>117</v>
      </c>
      <c r="C51" s="22" t="s">
        <v>46</v>
      </c>
      <c r="D51" s="41">
        <v>3807000117</v>
      </c>
    </row>
    <row r="52" spans="1:4" ht="15.75" thickBot="1" x14ac:dyDescent="0.3">
      <c r="A52" s="21" t="s">
        <v>78</v>
      </c>
      <c r="B52" s="31" t="s">
        <v>45</v>
      </c>
      <c r="C52" s="31" t="s">
        <v>46</v>
      </c>
      <c r="D52" s="28" t="s">
        <v>62</v>
      </c>
    </row>
    <row r="53" spans="1:4" ht="15.75" thickBot="1" x14ac:dyDescent="0.3">
      <c r="A53" s="21"/>
      <c r="B53" s="22" t="s">
        <v>47</v>
      </c>
      <c r="C53" s="22" t="s">
        <v>46</v>
      </c>
      <c r="D53" s="27" t="s">
        <v>118</v>
      </c>
    </row>
    <row r="54" spans="1:4" ht="15.75" thickBot="1" x14ac:dyDescent="0.3">
      <c r="A54" s="21"/>
      <c r="B54" s="22" t="s">
        <v>48</v>
      </c>
      <c r="C54" s="22" t="s">
        <v>46</v>
      </c>
      <c r="D54" s="27" t="s">
        <v>56</v>
      </c>
    </row>
    <row r="55" spans="1:4" ht="15.75" thickBot="1" x14ac:dyDescent="0.3">
      <c r="A55" s="21"/>
      <c r="B55" s="22" t="s">
        <v>117</v>
      </c>
      <c r="C55" s="22" t="s">
        <v>46</v>
      </c>
      <c r="D55" s="42" t="s">
        <v>119</v>
      </c>
    </row>
    <row r="56" spans="1:4" ht="26.25" thickBot="1" x14ac:dyDescent="0.3">
      <c r="A56" s="21" t="s">
        <v>79</v>
      </c>
      <c r="B56" s="31" t="s">
        <v>45</v>
      </c>
      <c r="C56" s="31" t="s">
        <v>46</v>
      </c>
      <c r="D56" s="28" t="s">
        <v>63</v>
      </c>
    </row>
    <row r="57" spans="1:4" ht="15.75" thickBot="1" x14ac:dyDescent="0.3">
      <c r="A57" s="21"/>
      <c r="B57" s="22" t="s">
        <v>47</v>
      </c>
      <c r="C57" s="22" t="s">
        <v>46</v>
      </c>
      <c r="D57" s="27" t="s">
        <v>64</v>
      </c>
    </row>
    <row r="58" spans="1:4" ht="15.75" thickBot="1" x14ac:dyDescent="0.3">
      <c r="A58" s="21"/>
      <c r="B58" s="22" t="s">
        <v>48</v>
      </c>
      <c r="C58" s="22" t="s">
        <v>46</v>
      </c>
      <c r="D58" s="27" t="s">
        <v>56</v>
      </c>
    </row>
    <row r="59" spans="1:4" ht="15.75" thickBot="1" x14ac:dyDescent="0.3">
      <c r="A59" s="21"/>
      <c r="B59" s="22" t="s">
        <v>117</v>
      </c>
      <c r="C59" s="22" t="s">
        <v>46</v>
      </c>
      <c r="D59" s="41">
        <v>3811171757</v>
      </c>
    </row>
    <row r="61" spans="1:4" ht="15.75" thickBot="1" x14ac:dyDescent="0.3">
      <c r="A61" s="6" t="s">
        <v>65</v>
      </c>
    </row>
    <row r="62" spans="1:4" ht="15.75" thickBot="1" x14ac:dyDescent="0.3">
      <c r="A62" s="24" t="s">
        <v>70</v>
      </c>
      <c r="B62" s="25" t="s">
        <v>66</v>
      </c>
      <c r="C62" s="25" t="s">
        <v>46</v>
      </c>
      <c r="D62" s="29">
        <v>0</v>
      </c>
    </row>
    <row r="63" spans="1:4" ht="15.75" thickBot="1" x14ac:dyDescent="0.3">
      <c r="A63" s="21" t="s">
        <v>71</v>
      </c>
      <c r="B63" s="22" t="s">
        <v>67</v>
      </c>
      <c r="C63" s="22" t="s">
        <v>46</v>
      </c>
      <c r="D63" s="27">
        <v>0</v>
      </c>
    </row>
    <row r="64" spans="1:4" ht="15.75" thickBot="1" x14ac:dyDescent="0.3">
      <c r="A64" s="21" t="s">
        <v>72</v>
      </c>
      <c r="B64" s="22" t="s">
        <v>68</v>
      </c>
      <c r="C64" s="22" t="s">
        <v>46</v>
      </c>
      <c r="D64" s="27">
        <v>0</v>
      </c>
    </row>
    <row r="65" spans="1:4" ht="15.75" thickBot="1" x14ac:dyDescent="0.3">
      <c r="A65" s="24" t="s">
        <v>73</v>
      </c>
      <c r="B65" s="34" t="s">
        <v>69</v>
      </c>
      <c r="C65" s="34" t="s">
        <v>14</v>
      </c>
      <c r="D65" s="35">
        <v>0</v>
      </c>
    </row>
    <row r="67" spans="1:4" ht="15.75" thickBot="1" x14ac:dyDescent="0.3">
      <c r="A67" s="6" t="s">
        <v>80</v>
      </c>
    </row>
    <row r="68" spans="1:4" ht="26.25" thickBot="1" x14ac:dyDescent="0.3">
      <c r="A68" s="33" t="s">
        <v>83</v>
      </c>
      <c r="B68" s="29" t="s">
        <v>81</v>
      </c>
      <c r="C68" s="25" t="s">
        <v>14</v>
      </c>
      <c r="D68" s="39">
        <f>-((249511.49-8461.61)+(146033.75-4839.08)+(25754.23-3890.58)+(1165.71-29.13)+(67.19-0.84)+(49540.09-3550.98))</f>
        <v>-451300.24000000005</v>
      </c>
    </row>
    <row r="69" spans="1:4" ht="15.75" thickBot="1" x14ac:dyDescent="0.3">
      <c r="A69" s="7" t="s">
        <v>84</v>
      </c>
      <c r="B69" s="22" t="s">
        <v>89</v>
      </c>
      <c r="C69" s="22" t="s">
        <v>14</v>
      </c>
      <c r="D69" s="30">
        <v>0</v>
      </c>
    </row>
    <row r="70" spans="1:4" ht="15.75" thickBot="1" x14ac:dyDescent="0.3">
      <c r="A70" s="7" t="s">
        <v>85</v>
      </c>
      <c r="B70" s="22" t="s">
        <v>90</v>
      </c>
      <c r="C70" s="22" t="s">
        <v>14</v>
      </c>
      <c r="D70" s="30">
        <v>451300.24</v>
      </c>
    </row>
    <row r="71" spans="1:4" ht="26.25" thickBot="1" x14ac:dyDescent="0.3">
      <c r="A71" s="7" t="s">
        <v>86</v>
      </c>
      <c r="B71" s="27" t="s">
        <v>82</v>
      </c>
      <c r="C71" s="22" t="s">
        <v>14</v>
      </c>
      <c r="D71" s="30">
        <f>-((235253.16-2488.57)+(140469.4-9673.79)+(28856.26-11380.04)+(1417.43-4474.36)+(229.02-10706.52)+(52892.62-6991.61))</f>
        <v>-413402.99999999994</v>
      </c>
    </row>
    <row r="72" spans="1:4" ht="15.75" thickBot="1" x14ac:dyDescent="0.3">
      <c r="A72" s="7" t="s">
        <v>87</v>
      </c>
      <c r="B72" s="22" t="s">
        <v>89</v>
      </c>
      <c r="C72" s="22" t="s">
        <v>14</v>
      </c>
      <c r="D72" s="30">
        <v>0</v>
      </c>
    </row>
    <row r="73" spans="1:4" ht="15.75" thickBot="1" x14ac:dyDescent="0.3">
      <c r="A73" s="7" t="s">
        <v>88</v>
      </c>
      <c r="B73" s="22" t="s">
        <v>90</v>
      </c>
      <c r="C73" s="22" t="s">
        <v>14</v>
      </c>
      <c r="D73" s="30">
        <v>413403</v>
      </c>
    </row>
    <row r="75" spans="1:4" ht="15.75" thickBot="1" x14ac:dyDescent="0.3">
      <c r="A75" s="6" t="s">
        <v>91</v>
      </c>
    </row>
    <row r="76" spans="1:4" ht="15.75" thickBot="1" x14ac:dyDescent="0.3">
      <c r="A76" s="48" t="s">
        <v>102</v>
      </c>
      <c r="B76" s="49" t="s">
        <v>92</v>
      </c>
      <c r="C76" s="50" t="s">
        <v>46</v>
      </c>
      <c r="D76" s="49" t="s">
        <v>121</v>
      </c>
    </row>
    <row r="77" spans="1:4" ht="15.75" thickBot="1" x14ac:dyDescent="0.3">
      <c r="A77" s="21"/>
      <c r="B77" s="27" t="s">
        <v>93</v>
      </c>
      <c r="C77" s="22" t="s">
        <v>46</v>
      </c>
      <c r="D77" s="27" t="s">
        <v>120</v>
      </c>
    </row>
    <row r="78" spans="1:4" ht="15.75" thickBot="1" x14ac:dyDescent="0.3">
      <c r="A78" s="21"/>
      <c r="B78" s="27" t="s">
        <v>94</v>
      </c>
      <c r="C78" s="22" t="s">
        <v>120</v>
      </c>
      <c r="D78" s="30">
        <v>1160.1559999999999</v>
      </c>
    </row>
    <row r="79" spans="1:4" ht="15.75" thickBot="1" x14ac:dyDescent="0.3">
      <c r="A79" s="21"/>
      <c r="B79" s="27" t="s">
        <v>95</v>
      </c>
      <c r="C79" s="22" t="s">
        <v>14</v>
      </c>
      <c r="D79" s="30">
        <f>1158420.41-2281.44</f>
        <v>1156138.97</v>
      </c>
    </row>
    <row r="80" spans="1:4" ht="15.75" thickBot="1" x14ac:dyDescent="0.3">
      <c r="A80" s="21"/>
      <c r="B80" s="22" t="s">
        <v>96</v>
      </c>
      <c r="C80" s="22" t="s">
        <v>14</v>
      </c>
      <c r="D80" s="43">
        <v>1164424.26</v>
      </c>
    </row>
    <row r="81" spans="1:4" ht="15.75" thickBot="1" x14ac:dyDescent="0.3">
      <c r="A81" s="21"/>
      <c r="B81" s="22" t="s">
        <v>97</v>
      </c>
      <c r="C81" s="22" t="s">
        <v>14</v>
      </c>
      <c r="D81" s="43">
        <v>0</v>
      </c>
    </row>
    <row r="82" spans="1:4" ht="15.75" thickBot="1" x14ac:dyDescent="0.3">
      <c r="A82" s="21"/>
      <c r="B82" s="22" t="s">
        <v>98</v>
      </c>
      <c r="C82" s="22" t="s">
        <v>14</v>
      </c>
      <c r="D82" s="43">
        <v>1592018.07</v>
      </c>
    </row>
    <row r="83" spans="1:4" ht="15.75" thickBot="1" x14ac:dyDescent="0.3">
      <c r="A83" s="21"/>
      <c r="B83" s="22" t="s">
        <v>99</v>
      </c>
      <c r="C83" s="22" t="s">
        <v>14</v>
      </c>
      <c r="D83" s="43">
        <f>D80</f>
        <v>1164424.26</v>
      </c>
    </row>
    <row r="84" spans="1:4" ht="15.75" thickBot="1" x14ac:dyDescent="0.3">
      <c r="A84" s="21"/>
      <c r="B84" s="22" t="s">
        <v>100</v>
      </c>
      <c r="C84" s="22" t="s">
        <v>14</v>
      </c>
      <c r="D84" s="43">
        <f>D81</f>
        <v>0</v>
      </c>
    </row>
    <row r="85" spans="1:4" ht="26.25" thickBot="1" x14ac:dyDescent="0.3">
      <c r="A85" s="21"/>
      <c r="B85" s="27" t="s">
        <v>101</v>
      </c>
      <c r="C85" s="22" t="s">
        <v>14</v>
      </c>
      <c r="D85" s="30">
        <v>0</v>
      </c>
    </row>
    <row r="86" spans="1:4" ht="15.75" thickBot="1" x14ac:dyDescent="0.3">
      <c r="A86" s="48" t="s">
        <v>103</v>
      </c>
      <c r="B86" s="49" t="s">
        <v>92</v>
      </c>
      <c r="C86" s="50" t="s">
        <v>46</v>
      </c>
      <c r="D86" s="49" t="s">
        <v>122</v>
      </c>
    </row>
    <row r="87" spans="1:4" ht="15.75" thickBot="1" x14ac:dyDescent="0.3">
      <c r="A87" s="21"/>
      <c r="B87" s="27" t="s">
        <v>93</v>
      </c>
      <c r="C87" s="22" t="s">
        <v>46</v>
      </c>
      <c r="D87" s="27" t="s">
        <v>123</v>
      </c>
    </row>
    <row r="88" spans="1:4" ht="15.75" thickBot="1" x14ac:dyDescent="0.3">
      <c r="A88" s="21"/>
      <c r="B88" s="27" t="s">
        <v>94</v>
      </c>
      <c r="C88" s="22" t="s">
        <v>123</v>
      </c>
      <c r="D88" s="97">
        <v>10302.299999999999</v>
      </c>
    </row>
    <row r="89" spans="1:4" ht="15.75" thickBot="1" x14ac:dyDescent="0.3">
      <c r="A89" s="21"/>
      <c r="B89" s="27" t="s">
        <v>95</v>
      </c>
      <c r="C89" s="22" t="s">
        <v>14</v>
      </c>
      <c r="D89" s="97">
        <f>105124.14-8495.01</f>
        <v>96629.13</v>
      </c>
    </row>
    <row r="90" spans="1:4" ht="15.75" thickBot="1" x14ac:dyDescent="0.3">
      <c r="A90" s="21"/>
      <c r="B90" s="22" t="s">
        <v>96</v>
      </c>
      <c r="C90" s="22" t="s">
        <v>14</v>
      </c>
      <c r="D90" s="98">
        <v>101016.56</v>
      </c>
    </row>
    <row r="91" spans="1:4" ht="15.75" thickBot="1" x14ac:dyDescent="0.3">
      <c r="A91" s="21"/>
      <c r="B91" s="22" t="s">
        <v>97</v>
      </c>
      <c r="C91" s="22" t="s">
        <v>14</v>
      </c>
      <c r="D91" s="98">
        <v>0</v>
      </c>
    </row>
    <row r="92" spans="1:4" ht="15.75" thickBot="1" x14ac:dyDescent="0.3">
      <c r="A92" s="21"/>
      <c r="B92" s="22" t="s">
        <v>98</v>
      </c>
      <c r="C92" s="22" t="s">
        <v>14</v>
      </c>
      <c r="D92" s="98">
        <f>86947.57+2221.45</f>
        <v>89169.02</v>
      </c>
    </row>
    <row r="93" spans="1:4" ht="15.75" thickBot="1" x14ac:dyDescent="0.3">
      <c r="A93" s="21"/>
      <c r="B93" s="22" t="s">
        <v>99</v>
      </c>
      <c r="C93" s="22" t="s">
        <v>14</v>
      </c>
      <c r="D93" s="98">
        <f>D90</f>
        <v>101016.56</v>
      </c>
    </row>
    <row r="94" spans="1:4" ht="15.75" thickBot="1" x14ac:dyDescent="0.3">
      <c r="A94" s="21"/>
      <c r="B94" s="22" t="s">
        <v>100</v>
      </c>
      <c r="C94" s="22" t="s">
        <v>14</v>
      </c>
      <c r="D94" s="98">
        <f>D91</f>
        <v>0</v>
      </c>
    </row>
    <row r="95" spans="1:4" ht="26.25" thickBot="1" x14ac:dyDescent="0.3">
      <c r="A95" s="21"/>
      <c r="B95" s="27" t="s">
        <v>101</v>
      </c>
      <c r="C95" s="22" t="s">
        <v>14</v>
      </c>
      <c r="D95" s="97">
        <v>0</v>
      </c>
    </row>
    <row r="96" spans="1:4" ht="15.75" thickBot="1" x14ac:dyDescent="0.3">
      <c r="A96" s="48" t="s">
        <v>104</v>
      </c>
      <c r="B96" s="49" t="s">
        <v>92</v>
      </c>
      <c r="C96" s="50" t="s">
        <v>46</v>
      </c>
      <c r="D96" s="49" t="s">
        <v>124</v>
      </c>
    </row>
    <row r="97" spans="1:4" ht="15.75" thickBot="1" x14ac:dyDescent="0.3">
      <c r="A97" s="21"/>
      <c r="B97" s="27" t="s">
        <v>93</v>
      </c>
      <c r="C97" s="22" t="s">
        <v>46</v>
      </c>
      <c r="D97" s="27" t="s">
        <v>123</v>
      </c>
    </row>
    <row r="98" spans="1:4" ht="15.75" thickBot="1" x14ac:dyDescent="0.3">
      <c r="A98" s="21"/>
      <c r="B98" s="27" t="s">
        <v>94</v>
      </c>
      <c r="C98" s="22" t="s">
        <v>123</v>
      </c>
      <c r="D98" s="97">
        <v>7640.78</v>
      </c>
    </row>
    <row r="99" spans="1:4" ht="15.75" thickBot="1" x14ac:dyDescent="0.3">
      <c r="A99" s="21"/>
      <c r="B99" s="27" t="s">
        <v>95</v>
      </c>
      <c r="C99" s="22" t="s">
        <v>14</v>
      </c>
      <c r="D99" s="97">
        <f>533748.02-18078.01</f>
        <v>515670.01</v>
      </c>
    </row>
    <row r="100" spans="1:4" ht="15.75" thickBot="1" x14ac:dyDescent="0.3">
      <c r="A100" s="21"/>
      <c r="B100" s="22" t="s">
        <v>96</v>
      </c>
      <c r="C100" s="22" t="s">
        <v>14</v>
      </c>
      <c r="D100" s="98">
        <v>526069.06999999995</v>
      </c>
    </row>
    <row r="101" spans="1:4" ht="15.75" thickBot="1" x14ac:dyDescent="0.3">
      <c r="A101" s="21"/>
      <c r="B101" s="22" t="s">
        <v>97</v>
      </c>
      <c r="C101" s="22" t="s">
        <v>14</v>
      </c>
      <c r="D101" s="98">
        <v>0</v>
      </c>
    </row>
    <row r="102" spans="1:4" ht="15.75" thickBot="1" x14ac:dyDescent="0.3">
      <c r="A102" s="21"/>
      <c r="B102" s="22" t="s">
        <v>98</v>
      </c>
      <c r="C102" s="22" t="s">
        <v>14</v>
      </c>
      <c r="D102" s="98">
        <v>552679.78</v>
      </c>
    </row>
    <row r="103" spans="1:4" ht="15.75" thickBot="1" x14ac:dyDescent="0.3">
      <c r="A103" s="21"/>
      <c r="B103" s="22" t="s">
        <v>99</v>
      </c>
      <c r="C103" s="22" t="s">
        <v>14</v>
      </c>
      <c r="D103" s="98">
        <f>D100</f>
        <v>526069.06999999995</v>
      </c>
    </row>
    <row r="104" spans="1:4" ht="15.75" thickBot="1" x14ac:dyDescent="0.3">
      <c r="A104" s="21"/>
      <c r="B104" s="22" t="s">
        <v>100</v>
      </c>
      <c r="C104" s="22" t="s">
        <v>14</v>
      </c>
      <c r="D104" s="98">
        <f>D101</f>
        <v>0</v>
      </c>
    </row>
    <row r="105" spans="1:4" ht="26.25" thickBot="1" x14ac:dyDescent="0.3">
      <c r="A105" s="21"/>
      <c r="B105" s="27" t="s">
        <v>101</v>
      </c>
      <c r="C105" s="22" t="s">
        <v>14</v>
      </c>
      <c r="D105" s="97">
        <v>0</v>
      </c>
    </row>
    <row r="106" spans="1:4" ht="15.75" thickBot="1" x14ac:dyDescent="0.3">
      <c r="A106" s="48" t="s">
        <v>105</v>
      </c>
      <c r="B106" s="49" t="s">
        <v>92</v>
      </c>
      <c r="C106" s="50" t="s">
        <v>46</v>
      </c>
      <c r="D106" s="49" t="s">
        <v>125</v>
      </c>
    </row>
    <row r="107" spans="1:4" ht="15.75" thickBot="1" x14ac:dyDescent="0.3">
      <c r="A107" s="21"/>
      <c r="B107" s="27" t="s">
        <v>93</v>
      </c>
      <c r="C107" s="22" t="s">
        <v>46</v>
      </c>
      <c r="D107" s="27" t="s">
        <v>123</v>
      </c>
    </row>
    <row r="108" spans="1:4" ht="15.75" thickBot="1" x14ac:dyDescent="0.3">
      <c r="A108" s="21"/>
      <c r="B108" s="27" t="s">
        <v>94</v>
      </c>
      <c r="C108" s="22" t="s">
        <v>123</v>
      </c>
      <c r="D108" s="30">
        <v>18141.179</v>
      </c>
    </row>
    <row r="109" spans="1:4" ht="15.75" thickBot="1" x14ac:dyDescent="0.3">
      <c r="A109" s="21"/>
      <c r="B109" s="27" t="s">
        <v>95</v>
      </c>
      <c r="C109" s="22" t="s">
        <v>14</v>
      </c>
      <c r="D109" s="30">
        <f>191330.6-13811.28</f>
        <v>177519.32</v>
      </c>
    </row>
    <row r="110" spans="1:4" ht="15.75" thickBot="1" x14ac:dyDescent="0.3">
      <c r="A110" s="21"/>
      <c r="B110" s="22" t="s">
        <v>96</v>
      </c>
      <c r="C110" s="22" t="s">
        <v>14</v>
      </c>
      <c r="D110" s="43">
        <v>177607.42</v>
      </c>
    </row>
    <row r="111" spans="1:4" ht="15.75" thickBot="1" x14ac:dyDescent="0.3">
      <c r="A111" s="21"/>
      <c r="B111" s="22" t="s">
        <v>97</v>
      </c>
      <c r="C111" s="22" t="s">
        <v>14</v>
      </c>
      <c r="D111" s="43">
        <v>0</v>
      </c>
    </row>
    <row r="112" spans="1:4" ht="15.75" thickBot="1" x14ac:dyDescent="0.3">
      <c r="A112" s="21"/>
      <c r="B112" s="22" t="s">
        <v>98</v>
      </c>
      <c r="C112" s="22" t="s">
        <v>14</v>
      </c>
      <c r="D112" s="43">
        <f>153045.97+8680.5+7409.46+4729.44</f>
        <v>173865.37</v>
      </c>
    </row>
    <row r="113" spans="1:4" ht="15.75" thickBot="1" x14ac:dyDescent="0.3">
      <c r="A113" s="21"/>
      <c r="B113" s="22" t="s">
        <v>99</v>
      </c>
      <c r="C113" s="22" t="s">
        <v>14</v>
      </c>
      <c r="D113" s="43">
        <f>D110</f>
        <v>177607.42</v>
      </c>
    </row>
    <row r="114" spans="1:4" ht="15.75" thickBot="1" x14ac:dyDescent="0.3">
      <c r="A114" s="21"/>
      <c r="B114" s="22" t="s">
        <v>100</v>
      </c>
      <c r="C114" s="22" t="s">
        <v>14</v>
      </c>
      <c r="D114" s="43">
        <f>D111</f>
        <v>0</v>
      </c>
    </row>
    <row r="115" spans="1:4" ht="26.25" thickBot="1" x14ac:dyDescent="0.3">
      <c r="A115" s="21"/>
      <c r="B115" s="27" t="s">
        <v>101</v>
      </c>
      <c r="C115" s="22" t="s">
        <v>14</v>
      </c>
      <c r="D115" s="30">
        <v>0</v>
      </c>
    </row>
    <row r="116" spans="1:4" x14ac:dyDescent="0.25">
      <c r="A116" s="44"/>
      <c r="B116" s="45"/>
      <c r="C116" s="46"/>
      <c r="D116" s="47"/>
    </row>
    <row r="117" spans="1:4" ht="15.75" thickBot="1" x14ac:dyDescent="0.3">
      <c r="A117" s="6" t="s">
        <v>106</v>
      </c>
    </row>
    <row r="118" spans="1:4" ht="15.75" thickBot="1" x14ac:dyDescent="0.3">
      <c r="A118" s="24" t="s">
        <v>108</v>
      </c>
      <c r="B118" s="29" t="s">
        <v>66</v>
      </c>
      <c r="C118" s="25" t="s">
        <v>107</v>
      </c>
      <c r="D118" s="29">
        <v>0</v>
      </c>
    </row>
    <row r="119" spans="1:4" ht="15.75" thickBot="1" x14ac:dyDescent="0.3">
      <c r="A119" s="21" t="s">
        <v>109</v>
      </c>
      <c r="B119" s="27" t="s">
        <v>67</v>
      </c>
      <c r="C119" s="22" t="s">
        <v>107</v>
      </c>
      <c r="D119" s="27">
        <v>0</v>
      </c>
    </row>
    <row r="120" spans="1:4" ht="15.75" thickBot="1" x14ac:dyDescent="0.3">
      <c r="A120" s="21" t="s">
        <v>110</v>
      </c>
      <c r="B120" s="27" t="s">
        <v>68</v>
      </c>
      <c r="C120" s="22" t="s">
        <v>107</v>
      </c>
      <c r="D120" s="27">
        <v>0</v>
      </c>
    </row>
    <row r="121" spans="1:4" ht="15.75" thickBot="1" x14ac:dyDescent="0.3">
      <c r="A121" s="21" t="s">
        <v>111</v>
      </c>
      <c r="B121" s="27" t="s">
        <v>69</v>
      </c>
      <c r="C121" s="22" t="s">
        <v>14</v>
      </c>
      <c r="D121" s="30">
        <v>0</v>
      </c>
    </row>
    <row r="123" spans="1:4" ht="15.75" thickBot="1" x14ac:dyDescent="0.3">
      <c r="A123" s="6" t="s">
        <v>112</v>
      </c>
    </row>
    <row r="124" spans="1:4" ht="15.75" thickBot="1" x14ac:dyDescent="0.3">
      <c r="A124" s="34">
        <v>48</v>
      </c>
      <c r="B124" s="29" t="s">
        <v>113</v>
      </c>
      <c r="C124" s="25" t="s">
        <v>107</v>
      </c>
      <c r="D124" s="29">
        <v>0</v>
      </c>
    </row>
    <row r="125" spans="1:4" ht="15.75" thickBot="1" x14ac:dyDescent="0.3">
      <c r="A125" s="23">
        <v>49</v>
      </c>
      <c r="B125" s="27" t="s">
        <v>114</v>
      </c>
      <c r="C125" s="22" t="s">
        <v>107</v>
      </c>
      <c r="D125" s="27">
        <v>5</v>
      </c>
    </row>
    <row r="126" spans="1:4" ht="26.25" thickBot="1" x14ac:dyDescent="0.3">
      <c r="A126" s="36">
        <v>50</v>
      </c>
      <c r="B126" s="37" t="s">
        <v>115</v>
      </c>
      <c r="C126" s="38" t="s">
        <v>14</v>
      </c>
      <c r="D126" s="36">
        <v>84910.75</v>
      </c>
    </row>
  </sheetData>
  <mergeCells count="2">
    <mergeCell ref="A5:D5"/>
    <mergeCell ref="A6:D6"/>
  </mergeCells>
  <pageMargins left="0.7" right="0.7" top="0.75" bottom="0.75" header="0.3" footer="0.3"/>
  <pageSetup paperSize="9" fitToHeight="0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2"/>
  <sheetViews>
    <sheetView workbookViewId="0">
      <selection activeCell="D81" sqref="D81"/>
    </sheetView>
  </sheetViews>
  <sheetFormatPr defaultRowHeight="15" x14ac:dyDescent="0.25"/>
  <cols>
    <col min="2" max="2" width="73.42578125" customWidth="1"/>
    <col min="3" max="3" width="10.85546875" customWidth="1"/>
    <col min="4" max="4" width="58.28515625" customWidth="1"/>
  </cols>
  <sheetData>
    <row r="1" spans="1:4" x14ac:dyDescent="0.25">
      <c r="A1" s="51" t="s">
        <v>0</v>
      </c>
      <c r="B1" s="52"/>
      <c r="C1" s="52"/>
      <c r="D1" s="52"/>
    </row>
    <row r="2" spans="1:4" x14ac:dyDescent="0.25">
      <c r="A2" s="53" t="s">
        <v>198</v>
      </c>
      <c r="B2" s="52"/>
      <c r="C2" s="52"/>
      <c r="D2" s="52"/>
    </row>
    <row r="3" spans="1:4" x14ac:dyDescent="0.25">
      <c r="A3" s="52"/>
      <c r="B3" s="52"/>
      <c r="C3" s="52"/>
      <c r="D3" s="52"/>
    </row>
    <row r="4" spans="1:4" x14ac:dyDescent="0.25">
      <c r="A4" s="52"/>
      <c r="B4" s="52"/>
      <c r="C4" s="52"/>
      <c r="D4" s="3" t="s">
        <v>6</v>
      </c>
    </row>
    <row r="5" spans="1:4" x14ac:dyDescent="0.25">
      <c r="A5" s="110" t="s">
        <v>7</v>
      </c>
      <c r="B5" s="110"/>
      <c r="C5" s="110"/>
      <c r="D5" s="110"/>
    </row>
    <row r="6" spans="1:4" x14ac:dyDescent="0.25">
      <c r="A6" s="110" t="s">
        <v>199</v>
      </c>
      <c r="B6" s="110"/>
      <c r="C6" s="110"/>
      <c r="D6" s="110"/>
    </row>
    <row r="7" spans="1:4" x14ac:dyDescent="0.25">
      <c r="A7" s="52"/>
      <c r="B7" s="96" t="s">
        <v>9</v>
      </c>
      <c r="C7" s="5">
        <v>42123</v>
      </c>
      <c r="D7" s="52"/>
    </row>
    <row r="8" spans="1:4" x14ac:dyDescent="0.25">
      <c r="A8" s="52"/>
      <c r="B8" s="96" t="s">
        <v>10</v>
      </c>
      <c r="C8" s="5">
        <v>41640</v>
      </c>
      <c r="D8" s="52"/>
    </row>
    <row r="9" spans="1:4" x14ac:dyDescent="0.25">
      <c r="A9" s="52"/>
      <c r="B9" s="96" t="s">
        <v>11</v>
      </c>
      <c r="C9" s="5">
        <v>42004</v>
      </c>
      <c r="D9" s="52"/>
    </row>
    <row r="10" spans="1:4" x14ac:dyDescent="0.25">
      <c r="A10" s="4"/>
      <c r="B10" s="5"/>
      <c r="C10" s="52"/>
      <c r="D10" s="52"/>
    </row>
    <row r="11" spans="1:4" ht="15.75" thickBot="1" x14ac:dyDescent="0.3">
      <c r="A11" s="54" t="s">
        <v>12</v>
      </c>
      <c r="B11" s="52"/>
      <c r="C11" s="52"/>
      <c r="D11" s="52"/>
    </row>
    <row r="12" spans="1:4" ht="16.5" thickBot="1" x14ac:dyDescent="0.3">
      <c r="A12" s="55" t="s">
        <v>2</v>
      </c>
      <c r="B12" s="55" t="s">
        <v>3</v>
      </c>
      <c r="C12" s="55" t="s">
        <v>4</v>
      </c>
      <c r="D12" s="56" t="s">
        <v>5</v>
      </c>
    </row>
    <row r="13" spans="1:4" x14ac:dyDescent="0.25">
      <c r="A13" s="57" t="s">
        <v>18</v>
      </c>
      <c r="B13" s="58" t="s">
        <v>13</v>
      </c>
      <c r="C13" s="59" t="s">
        <v>14</v>
      </c>
      <c r="D13" s="60">
        <v>28290.98</v>
      </c>
    </row>
    <row r="14" spans="1:4" x14ac:dyDescent="0.25">
      <c r="A14" s="61" t="s">
        <v>19</v>
      </c>
      <c r="B14" s="62" t="s">
        <v>35</v>
      </c>
      <c r="C14" s="62" t="s">
        <v>14</v>
      </c>
      <c r="D14" s="63">
        <v>28290.98</v>
      </c>
    </row>
    <row r="15" spans="1:4" x14ac:dyDescent="0.25">
      <c r="A15" s="61" t="s">
        <v>20</v>
      </c>
      <c r="B15" s="62" t="s">
        <v>36</v>
      </c>
      <c r="C15" s="62" t="s">
        <v>14</v>
      </c>
      <c r="D15" s="63">
        <v>0</v>
      </c>
    </row>
    <row r="16" spans="1:4" x14ac:dyDescent="0.25">
      <c r="A16" s="61" t="s">
        <v>21</v>
      </c>
      <c r="B16" s="64" t="s">
        <v>134</v>
      </c>
      <c r="C16" s="62" t="s">
        <v>14</v>
      </c>
      <c r="D16" s="63">
        <v>1186189.1299999999</v>
      </c>
    </row>
    <row r="17" spans="1:4" x14ac:dyDescent="0.25">
      <c r="A17" s="61" t="s">
        <v>22</v>
      </c>
      <c r="B17" s="62" t="s">
        <v>37</v>
      </c>
      <c r="C17" s="62" t="s">
        <v>14</v>
      </c>
      <c r="D17" s="63">
        <f>451917+334028.126</f>
        <v>785945.12599999993</v>
      </c>
    </row>
    <row r="18" spans="1:4" x14ac:dyDescent="0.25">
      <c r="A18" s="61" t="s">
        <v>23</v>
      </c>
      <c r="B18" s="61" t="s">
        <v>135</v>
      </c>
      <c r="C18" s="62" t="s">
        <v>14</v>
      </c>
      <c r="D18" s="63">
        <f>163114.11+6628.854</f>
        <v>169742.96399999998</v>
      </c>
    </row>
    <row r="19" spans="1:4" x14ac:dyDescent="0.25">
      <c r="A19" s="61" t="s">
        <v>24</v>
      </c>
      <c r="B19" s="62" t="s">
        <v>38</v>
      </c>
      <c r="C19" s="62" t="s">
        <v>14</v>
      </c>
      <c r="D19" s="63">
        <v>0</v>
      </c>
    </row>
    <row r="20" spans="1:4" x14ac:dyDescent="0.25">
      <c r="A20" s="61" t="s">
        <v>25</v>
      </c>
      <c r="B20" s="64" t="s">
        <v>15</v>
      </c>
      <c r="C20" s="62" t="s">
        <v>14</v>
      </c>
      <c r="D20" s="63">
        <v>974748.69</v>
      </c>
    </row>
    <row r="21" spans="1:4" x14ac:dyDescent="0.25">
      <c r="A21" s="61" t="s">
        <v>26</v>
      </c>
      <c r="B21" s="62" t="s">
        <v>39</v>
      </c>
      <c r="C21" s="62" t="s">
        <v>14</v>
      </c>
      <c r="D21" s="63">
        <f>356665.91+136498.37+312754.94</f>
        <v>805919.22</v>
      </c>
    </row>
    <row r="22" spans="1:4" x14ac:dyDescent="0.25">
      <c r="A22" s="61" t="s">
        <v>27</v>
      </c>
      <c r="B22" s="62" t="s">
        <v>40</v>
      </c>
      <c r="C22" s="62" t="s">
        <v>14</v>
      </c>
      <c r="D22" s="63">
        <v>0</v>
      </c>
    </row>
    <row r="23" spans="1:4" x14ac:dyDescent="0.25">
      <c r="A23" s="61" t="s">
        <v>28</v>
      </c>
      <c r="B23" s="62" t="s">
        <v>41</v>
      </c>
      <c r="C23" s="62" t="s">
        <v>14</v>
      </c>
      <c r="D23" s="63">
        <v>0</v>
      </c>
    </row>
    <row r="24" spans="1:4" x14ac:dyDescent="0.25">
      <c r="A24" s="61" t="s">
        <v>29</v>
      </c>
      <c r="B24" s="62" t="s">
        <v>42</v>
      </c>
      <c r="C24" s="62" t="s">
        <v>14</v>
      </c>
      <c r="D24" s="63">
        <v>168829.47</v>
      </c>
    </row>
    <row r="25" spans="1:4" x14ac:dyDescent="0.25">
      <c r="A25" s="61" t="s">
        <v>30</v>
      </c>
      <c r="B25" s="62" t="s">
        <v>43</v>
      </c>
      <c r="C25" s="62" t="s">
        <v>14</v>
      </c>
      <c r="D25" s="63">
        <v>0</v>
      </c>
    </row>
    <row r="26" spans="1:4" x14ac:dyDescent="0.25">
      <c r="A26" s="61" t="s">
        <v>31</v>
      </c>
      <c r="B26" s="64" t="s">
        <v>16</v>
      </c>
      <c r="C26" s="62" t="s">
        <v>14</v>
      </c>
      <c r="D26" s="63">
        <f>974748.69+28290.98</f>
        <v>1003039.6699999999</v>
      </c>
    </row>
    <row r="27" spans="1:4" x14ac:dyDescent="0.25">
      <c r="A27" s="61" t="s">
        <v>32</v>
      </c>
      <c r="B27" s="64" t="s">
        <v>17</v>
      </c>
      <c r="C27" s="62" t="s">
        <v>14</v>
      </c>
      <c r="D27" s="63">
        <v>-197833.89</v>
      </c>
    </row>
    <row r="28" spans="1:4" x14ac:dyDescent="0.25">
      <c r="A28" s="61" t="s">
        <v>33</v>
      </c>
      <c r="B28" s="62" t="s">
        <v>35</v>
      </c>
      <c r="C28" s="62" t="s">
        <v>14</v>
      </c>
      <c r="D28" s="63">
        <v>0</v>
      </c>
    </row>
    <row r="29" spans="1:4" ht="15.75" thickBot="1" x14ac:dyDescent="0.3">
      <c r="A29" s="65" t="s">
        <v>34</v>
      </c>
      <c r="B29" s="66" t="s">
        <v>36</v>
      </c>
      <c r="C29" s="66"/>
      <c r="D29" s="67">
        <v>197833.89</v>
      </c>
    </row>
    <row r="30" spans="1:4" x14ac:dyDescent="0.25">
      <c r="A30" s="52"/>
      <c r="B30" s="52"/>
      <c r="C30" s="52"/>
      <c r="D30" s="52"/>
    </row>
    <row r="31" spans="1:4" ht="15.75" thickBot="1" x14ac:dyDescent="0.3">
      <c r="A31" s="54" t="s">
        <v>44</v>
      </c>
      <c r="B31" s="52"/>
      <c r="C31" s="52"/>
      <c r="D31" s="52"/>
    </row>
    <row r="32" spans="1:4" ht="15.75" thickBot="1" x14ac:dyDescent="0.3">
      <c r="A32" s="68" t="s">
        <v>49</v>
      </c>
      <c r="B32" s="69" t="s">
        <v>45</v>
      </c>
      <c r="C32" s="69" t="s">
        <v>46</v>
      </c>
      <c r="D32" s="103" t="s">
        <v>54</v>
      </c>
    </row>
    <row r="33" spans="1:4" ht="15.75" thickBot="1" x14ac:dyDescent="0.3">
      <c r="A33" s="70"/>
      <c r="B33" s="71" t="s">
        <v>47</v>
      </c>
      <c r="C33" s="71" t="s">
        <v>46</v>
      </c>
      <c r="D33" s="72" t="s">
        <v>55</v>
      </c>
    </row>
    <row r="34" spans="1:4" ht="15.75" thickBot="1" x14ac:dyDescent="0.3">
      <c r="A34" s="70"/>
      <c r="B34" s="71" t="s">
        <v>48</v>
      </c>
      <c r="C34" s="71" t="s">
        <v>46</v>
      </c>
      <c r="D34" s="72" t="s">
        <v>137</v>
      </c>
    </row>
    <row r="35" spans="1:4" ht="15.75" thickBot="1" x14ac:dyDescent="0.3">
      <c r="A35" s="70"/>
      <c r="B35" s="71" t="s">
        <v>117</v>
      </c>
      <c r="C35" s="71" t="s">
        <v>46</v>
      </c>
      <c r="D35" s="40" t="s">
        <v>116</v>
      </c>
    </row>
    <row r="36" spans="1:4" ht="15.75" thickBot="1" x14ac:dyDescent="0.3">
      <c r="A36" s="70" t="s">
        <v>74</v>
      </c>
      <c r="B36" s="74" t="s">
        <v>45</v>
      </c>
      <c r="C36" s="74" t="s">
        <v>46</v>
      </c>
      <c r="D36" s="75" t="s">
        <v>57</v>
      </c>
    </row>
    <row r="37" spans="1:4" ht="15.75" thickBot="1" x14ac:dyDescent="0.3">
      <c r="A37" s="70"/>
      <c r="B37" s="71" t="s">
        <v>47</v>
      </c>
      <c r="C37" s="71" t="s">
        <v>46</v>
      </c>
      <c r="D37" s="72" t="s">
        <v>58</v>
      </c>
    </row>
    <row r="38" spans="1:4" ht="15.75" thickBot="1" x14ac:dyDescent="0.3">
      <c r="A38" s="70"/>
      <c r="B38" s="71" t="s">
        <v>48</v>
      </c>
      <c r="C38" s="71" t="s">
        <v>46</v>
      </c>
      <c r="D38" s="72" t="s">
        <v>56</v>
      </c>
    </row>
    <row r="39" spans="1:4" ht="15.75" thickBot="1" x14ac:dyDescent="0.3">
      <c r="A39" s="70"/>
      <c r="B39" s="71" t="s">
        <v>117</v>
      </c>
      <c r="C39" s="71" t="s">
        <v>46</v>
      </c>
      <c r="D39" s="73">
        <v>3808160770</v>
      </c>
    </row>
    <row r="40" spans="1:4" ht="15.75" thickBot="1" x14ac:dyDescent="0.3">
      <c r="A40" s="70" t="s">
        <v>75</v>
      </c>
      <c r="B40" s="74" t="s">
        <v>45</v>
      </c>
      <c r="C40" s="74" t="s">
        <v>46</v>
      </c>
      <c r="D40" s="75" t="s">
        <v>59</v>
      </c>
    </row>
    <row r="41" spans="1:4" ht="15.75" thickBot="1" x14ac:dyDescent="0.3">
      <c r="A41" s="70"/>
      <c r="B41" s="71" t="s">
        <v>47</v>
      </c>
      <c r="C41" s="71" t="s">
        <v>46</v>
      </c>
      <c r="D41" s="72" t="s">
        <v>60</v>
      </c>
    </row>
    <row r="42" spans="1:4" ht="15.75" thickBot="1" x14ac:dyDescent="0.3">
      <c r="A42" s="70"/>
      <c r="B42" s="71" t="s">
        <v>48</v>
      </c>
      <c r="C42" s="71" t="s">
        <v>46</v>
      </c>
      <c r="D42" s="72" t="s">
        <v>61</v>
      </c>
    </row>
    <row r="43" spans="1:4" ht="15.75" thickBot="1" x14ac:dyDescent="0.3">
      <c r="A43" s="70"/>
      <c r="B43" s="71" t="s">
        <v>117</v>
      </c>
      <c r="C43" s="71" t="s">
        <v>46</v>
      </c>
      <c r="D43" s="73">
        <v>3807000117</v>
      </c>
    </row>
    <row r="44" spans="1:4" ht="15.75" thickBot="1" x14ac:dyDescent="0.3">
      <c r="A44" s="70" t="s">
        <v>76</v>
      </c>
      <c r="B44" s="74" t="s">
        <v>45</v>
      </c>
      <c r="C44" s="74" t="s">
        <v>46</v>
      </c>
      <c r="D44" s="75" t="s">
        <v>148</v>
      </c>
    </row>
    <row r="45" spans="1:4" ht="15.75" thickBot="1" x14ac:dyDescent="0.3">
      <c r="A45" s="70"/>
      <c r="B45" s="71" t="s">
        <v>47</v>
      </c>
      <c r="C45" s="71" t="s">
        <v>46</v>
      </c>
      <c r="D45" s="72" t="s">
        <v>149</v>
      </c>
    </row>
    <row r="46" spans="1:4" ht="15.75" thickBot="1" x14ac:dyDescent="0.3">
      <c r="A46" s="70"/>
      <c r="B46" s="71" t="s">
        <v>48</v>
      </c>
      <c r="C46" s="71" t="s">
        <v>46</v>
      </c>
      <c r="D46" s="72" t="s">
        <v>56</v>
      </c>
    </row>
    <row r="47" spans="1:4" ht="15.75" thickBot="1" x14ac:dyDescent="0.3">
      <c r="A47" s="70"/>
      <c r="B47" s="71" t="s">
        <v>117</v>
      </c>
      <c r="C47" s="71" t="s">
        <v>46</v>
      </c>
      <c r="D47" s="73">
        <v>3808140910</v>
      </c>
    </row>
    <row r="48" spans="1:4" ht="15.75" thickBot="1" x14ac:dyDescent="0.3">
      <c r="A48" s="70" t="s">
        <v>77</v>
      </c>
      <c r="B48" s="74" t="s">
        <v>45</v>
      </c>
      <c r="C48" s="74" t="s">
        <v>46</v>
      </c>
      <c r="D48" s="75" t="s">
        <v>153</v>
      </c>
    </row>
    <row r="49" spans="1:4" ht="15.75" thickBot="1" x14ac:dyDescent="0.3">
      <c r="A49" s="70"/>
      <c r="B49" s="71" t="s">
        <v>47</v>
      </c>
      <c r="C49" s="71" t="s">
        <v>46</v>
      </c>
      <c r="D49" s="72" t="s">
        <v>154</v>
      </c>
    </row>
    <row r="50" spans="1:4" ht="15.75" thickBot="1" x14ac:dyDescent="0.3">
      <c r="A50" s="70"/>
      <c r="B50" s="71" t="s">
        <v>48</v>
      </c>
      <c r="C50" s="71" t="s">
        <v>46</v>
      </c>
      <c r="D50" s="72" t="s">
        <v>152</v>
      </c>
    </row>
    <row r="51" spans="1:4" ht="15.75" thickBot="1" x14ac:dyDescent="0.3">
      <c r="A51" s="70"/>
      <c r="B51" s="71" t="s">
        <v>117</v>
      </c>
      <c r="C51" s="71" t="s">
        <v>46</v>
      </c>
      <c r="D51" s="99" t="s">
        <v>155</v>
      </c>
    </row>
    <row r="52" spans="1:4" ht="15.75" thickBot="1" x14ac:dyDescent="0.3">
      <c r="A52" s="70" t="s">
        <v>78</v>
      </c>
      <c r="B52" s="74" t="s">
        <v>45</v>
      </c>
      <c r="C52" s="74" t="s">
        <v>46</v>
      </c>
      <c r="D52" s="75" t="s">
        <v>157</v>
      </c>
    </row>
    <row r="53" spans="1:4" ht="15.75" thickBot="1" x14ac:dyDescent="0.3">
      <c r="A53" s="70"/>
      <c r="B53" s="71" t="s">
        <v>47</v>
      </c>
      <c r="C53" s="71" t="s">
        <v>46</v>
      </c>
      <c r="D53" s="72" t="s">
        <v>118</v>
      </c>
    </row>
    <row r="54" spans="1:4" ht="15.75" thickBot="1" x14ac:dyDescent="0.3">
      <c r="A54" s="70"/>
      <c r="B54" s="71" t="s">
        <v>48</v>
      </c>
      <c r="C54" s="71" t="s">
        <v>46</v>
      </c>
      <c r="D54" s="104" t="s">
        <v>56</v>
      </c>
    </row>
    <row r="55" spans="1:4" ht="15.75" thickBot="1" x14ac:dyDescent="0.3">
      <c r="A55" s="70"/>
      <c r="B55" s="71" t="s">
        <v>117</v>
      </c>
      <c r="C55" s="71" t="s">
        <v>46</v>
      </c>
      <c r="D55" s="99" t="s">
        <v>119</v>
      </c>
    </row>
    <row r="56" spans="1:4" ht="15.75" thickBot="1" x14ac:dyDescent="0.3">
      <c r="A56" s="70" t="s">
        <v>79</v>
      </c>
      <c r="B56" s="74" t="s">
        <v>45</v>
      </c>
      <c r="C56" s="74" t="s">
        <v>46</v>
      </c>
      <c r="D56" s="75" t="s">
        <v>63</v>
      </c>
    </row>
    <row r="57" spans="1:4" ht="15.75" thickBot="1" x14ac:dyDescent="0.3">
      <c r="A57" s="70"/>
      <c r="B57" s="71" t="s">
        <v>47</v>
      </c>
      <c r="C57" s="71" t="s">
        <v>46</v>
      </c>
      <c r="D57" s="72" t="s">
        <v>64</v>
      </c>
    </row>
    <row r="58" spans="1:4" ht="15.75" thickBot="1" x14ac:dyDescent="0.3">
      <c r="A58" s="70"/>
      <c r="B58" s="71" t="s">
        <v>48</v>
      </c>
      <c r="C58" s="71" t="s">
        <v>46</v>
      </c>
      <c r="D58" s="72" t="s">
        <v>143</v>
      </c>
    </row>
    <row r="59" spans="1:4" ht="15.75" thickBot="1" x14ac:dyDescent="0.3">
      <c r="A59" s="70"/>
      <c r="B59" s="71" t="s">
        <v>117</v>
      </c>
      <c r="C59" s="71" t="s">
        <v>46</v>
      </c>
      <c r="D59" s="73">
        <v>3811171757</v>
      </c>
    </row>
    <row r="60" spans="1:4" ht="15.75" thickBot="1" x14ac:dyDescent="0.3">
      <c r="A60" s="70" t="s">
        <v>131</v>
      </c>
      <c r="B60" s="74" t="s">
        <v>45</v>
      </c>
      <c r="C60" s="74" t="s">
        <v>46</v>
      </c>
      <c r="D60" s="75" t="s">
        <v>200</v>
      </c>
    </row>
    <row r="61" spans="1:4" ht="15.75" thickBot="1" x14ac:dyDescent="0.3">
      <c r="A61" s="70"/>
      <c r="B61" s="71" t="s">
        <v>47</v>
      </c>
      <c r="C61" s="71" t="s">
        <v>46</v>
      </c>
      <c r="D61" s="72" t="s">
        <v>201</v>
      </c>
    </row>
    <row r="62" spans="1:4" ht="15.75" thickBot="1" x14ac:dyDescent="0.3">
      <c r="A62" s="70"/>
      <c r="B62" s="71" t="s">
        <v>48</v>
      </c>
      <c r="C62" s="71" t="s">
        <v>46</v>
      </c>
      <c r="D62" s="72" t="s">
        <v>52</v>
      </c>
    </row>
    <row r="63" spans="1:4" ht="15.75" thickBot="1" x14ac:dyDescent="0.3">
      <c r="A63" s="70"/>
      <c r="B63" s="71" t="s">
        <v>117</v>
      </c>
      <c r="C63" s="71" t="s">
        <v>46</v>
      </c>
      <c r="D63" s="99" t="s">
        <v>202</v>
      </c>
    </row>
    <row r="64" spans="1:4" ht="15.75" thickBot="1" x14ac:dyDescent="0.3">
      <c r="A64" s="70" t="s">
        <v>168</v>
      </c>
      <c r="B64" s="74" t="s">
        <v>45</v>
      </c>
      <c r="C64" s="74" t="s">
        <v>46</v>
      </c>
      <c r="D64" s="75" t="s">
        <v>203</v>
      </c>
    </row>
    <row r="65" spans="1:4" ht="15.75" thickBot="1" x14ac:dyDescent="0.3">
      <c r="A65" s="70"/>
      <c r="B65" s="71" t="s">
        <v>47</v>
      </c>
      <c r="C65" s="71" t="s">
        <v>46</v>
      </c>
      <c r="D65" s="72" t="s">
        <v>204</v>
      </c>
    </row>
    <row r="66" spans="1:4" ht="15.75" thickBot="1" x14ac:dyDescent="0.3">
      <c r="A66" s="70"/>
      <c r="B66" s="71" t="s">
        <v>48</v>
      </c>
      <c r="C66" s="71" t="s">
        <v>46</v>
      </c>
      <c r="D66" s="72" t="s">
        <v>56</v>
      </c>
    </row>
    <row r="67" spans="1:4" ht="15.75" thickBot="1" x14ac:dyDescent="0.3">
      <c r="A67" s="70"/>
      <c r="B67" s="71" t="s">
        <v>117</v>
      </c>
      <c r="C67" s="71" t="s">
        <v>46</v>
      </c>
      <c r="D67" s="99" t="s">
        <v>205</v>
      </c>
    </row>
    <row r="68" spans="1:4" ht="15.75" thickBot="1" x14ac:dyDescent="0.3">
      <c r="A68" s="70" t="s">
        <v>169</v>
      </c>
      <c r="B68" s="74" t="s">
        <v>45</v>
      </c>
      <c r="C68" s="74" t="s">
        <v>46</v>
      </c>
      <c r="D68" s="108" t="s">
        <v>206</v>
      </c>
    </row>
    <row r="69" spans="1:4" ht="15.75" thickBot="1" x14ac:dyDescent="0.3">
      <c r="A69" s="70"/>
      <c r="B69" s="71" t="s">
        <v>47</v>
      </c>
      <c r="C69" s="71" t="s">
        <v>46</v>
      </c>
      <c r="D69" s="109" t="s">
        <v>151</v>
      </c>
    </row>
    <row r="70" spans="1:4" ht="15.75" thickBot="1" x14ac:dyDescent="0.3">
      <c r="A70" s="70"/>
      <c r="B70" s="71" t="s">
        <v>48</v>
      </c>
      <c r="C70" s="71" t="s">
        <v>46</v>
      </c>
      <c r="D70" s="109" t="s">
        <v>152</v>
      </c>
    </row>
    <row r="71" spans="1:4" ht="15.75" thickBot="1" x14ac:dyDescent="0.3">
      <c r="A71" s="70"/>
      <c r="B71" s="71" t="s">
        <v>117</v>
      </c>
      <c r="C71" s="71" t="s">
        <v>46</v>
      </c>
      <c r="D71" s="109">
        <v>5405485497</v>
      </c>
    </row>
    <row r="72" spans="1:4" ht="15.75" thickBot="1" x14ac:dyDescent="0.3">
      <c r="A72" s="70" t="s">
        <v>170</v>
      </c>
      <c r="B72" s="74" t="s">
        <v>45</v>
      </c>
      <c r="C72" s="74" t="s">
        <v>46</v>
      </c>
      <c r="D72" s="75" t="s">
        <v>207</v>
      </c>
    </row>
    <row r="73" spans="1:4" ht="15.75" thickBot="1" x14ac:dyDescent="0.3">
      <c r="A73" s="70"/>
      <c r="B73" s="71" t="s">
        <v>47</v>
      </c>
      <c r="C73" s="71" t="s">
        <v>46</v>
      </c>
      <c r="D73" s="72" t="s">
        <v>208</v>
      </c>
    </row>
    <row r="74" spans="1:4" ht="15.75" thickBot="1" x14ac:dyDescent="0.3">
      <c r="A74" s="70"/>
      <c r="B74" s="71" t="s">
        <v>48</v>
      </c>
      <c r="C74" s="71" t="s">
        <v>46</v>
      </c>
      <c r="D74" s="104" t="s">
        <v>52</v>
      </c>
    </row>
    <row r="75" spans="1:4" ht="15.75" thickBot="1" x14ac:dyDescent="0.3">
      <c r="A75" s="70"/>
      <c r="B75" s="71" t="s">
        <v>117</v>
      </c>
      <c r="C75" s="71" t="s">
        <v>46</v>
      </c>
      <c r="D75" s="99" t="s">
        <v>209</v>
      </c>
    </row>
    <row r="76" spans="1:4" x14ac:dyDescent="0.25">
      <c r="A76" s="52"/>
      <c r="B76" s="52"/>
      <c r="C76" s="52"/>
      <c r="D76" s="52"/>
    </row>
    <row r="77" spans="1:4" ht="15.75" thickBot="1" x14ac:dyDescent="0.3">
      <c r="A77" s="54" t="s">
        <v>65</v>
      </c>
      <c r="B77" s="52"/>
      <c r="C77" s="52"/>
      <c r="D77" s="52"/>
    </row>
    <row r="78" spans="1:4" ht="15.75" thickBot="1" x14ac:dyDescent="0.3">
      <c r="A78" s="68" t="s">
        <v>70</v>
      </c>
      <c r="B78" s="76" t="s">
        <v>66</v>
      </c>
      <c r="C78" s="76" t="s">
        <v>46</v>
      </c>
      <c r="D78" s="77">
        <v>0</v>
      </c>
    </row>
    <row r="79" spans="1:4" ht="15.75" thickBot="1" x14ac:dyDescent="0.3">
      <c r="A79" s="70" t="s">
        <v>71</v>
      </c>
      <c r="B79" s="71" t="s">
        <v>67</v>
      </c>
      <c r="C79" s="71" t="s">
        <v>46</v>
      </c>
      <c r="D79" s="72">
        <v>0</v>
      </c>
    </row>
    <row r="80" spans="1:4" ht="15.75" thickBot="1" x14ac:dyDescent="0.3">
      <c r="A80" s="70" t="s">
        <v>72</v>
      </c>
      <c r="B80" s="71" t="s">
        <v>68</v>
      </c>
      <c r="C80" s="71" t="s">
        <v>46</v>
      </c>
      <c r="D80" s="72">
        <v>0</v>
      </c>
    </row>
    <row r="81" spans="1:4" ht="15.75" thickBot="1" x14ac:dyDescent="0.3">
      <c r="A81" s="68" t="s">
        <v>73</v>
      </c>
      <c r="B81" s="78" t="s">
        <v>69</v>
      </c>
      <c r="C81" s="78" t="s">
        <v>14</v>
      </c>
      <c r="D81" s="79">
        <v>0</v>
      </c>
    </row>
    <row r="82" spans="1:4" x14ac:dyDescent="0.25">
      <c r="A82" s="52"/>
      <c r="B82" s="52"/>
      <c r="C82" s="52"/>
      <c r="D82" s="52"/>
    </row>
    <row r="83" spans="1:4" ht="15.75" thickBot="1" x14ac:dyDescent="0.3">
      <c r="A83" s="54" t="s">
        <v>80</v>
      </c>
      <c r="B83" s="52"/>
      <c r="C83" s="52"/>
      <c r="D83" s="52"/>
    </row>
    <row r="84" spans="1:4" ht="15.75" thickBot="1" x14ac:dyDescent="0.3">
      <c r="A84" s="80" t="s">
        <v>83</v>
      </c>
      <c r="B84" s="77" t="s">
        <v>81</v>
      </c>
      <c r="C84" s="76" t="s">
        <v>14</v>
      </c>
      <c r="D84" s="81">
        <f>-(106582.58-4719.52+11317.06-12175.32+5934.35-1677.67+1119.47-169.66+172.25-26.1+9887.43-1592.51)</f>
        <v>-114652.36</v>
      </c>
    </row>
    <row r="85" spans="1:4" ht="15.75" thickBot="1" x14ac:dyDescent="0.3">
      <c r="A85" s="82" t="s">
        <v>84</v>
      </c>
      <c r="B85" s="71" t="s">
        <v>89</v>
      </c>
      <c r="C85" s="71" t="s">
        <v>14</v>
      </c>
      <c r="D85" s="83">
        <v>0</v>
      </c>
    </row>
    <row r="86" spans="1:4" ht="15.75" thickBot="1" x14ac:dyDescent="0.3">
      <c r="A86" s="82" t="s">
        <v>85</v>
      </c>
      <c r="B86" s="71" t="s">
        <v>90</v>
      </c>
      <c r="C86" s="71" t="s">
        <v>14</v>
      </c>
      <c r="D86" s="83">
        <v>114652.36</v>
      </c>
    </row>
    <row r="87" spans="1:4" ht="15.75" thickBot="1" x14ac:dyDescent="0.3">
      <c r="A87" s="82" t="s">
        <v>86</v>
      </c>
      <c r="B87" s="72" t="s">
        <v>82</v>
      </c>
      <c r="C87" s="71" t="s">
        <v>14</v>
      </c>
      <c r="D87" s="83">
        <f>-(276435.51+358.53-12246.41+5996.3-2112.36+1824.13-2.2+11144.56-384.64+1878.19-282.46+362.06-310.08+6576.08-3171.02)</f>
        <v>-286066.19</v>
      </c>
    </row>
    <row r="88" spans="1:4" ht="15.75" thickBot="1" x14ac:dyDescent="0.3">
      <c r="A88" s="82" t="s">
        <v>87</v>
      </c>
      <c r="B88" s="71" t="s">
        <v>89</v>
      </c>
      <c r="C88" s="71" t="s">
        <v>14</v>
      </c>
      <c r="D88" s="83">
        <v>0</v>
      </c>
    </row>
    <row r="89" spans="1:4" ht="15.75" thickBot="1" x14ac:dyDescent="0.3">
      <c r="A89" s="82" t="s">
        <v>88</v>
      </c>
      <c r="B89" s="71" t="s">
        <v>90</v>
      </c>
      <c r="C89" s="71" t="s">
        <v>14</v>
      </c>
      <c r="D89" s="83">
        <v>286066.19</v>
      </c>
    </row>
    <row r="90" spans="1:4" x14ac:dyDescent="0.25">
      <c r="A90" s="52"/>
      <c r="B90" s="52"/>
      <c r="C90" s="52"/>
      <c r="D90" s="52"/>
    </row>
    <row r="91" spans="1:4" ht="15.75" thickBot="1" x14ac:dyDescent="0.3">
      <c r="A91" s="54" t="s">
        <v>91</v>
      </c>
      <c r="B91" s="52"/>
      <c r="C91" s="52"/>
      <c r="D91" s="52"/>
    </row>
    <row r="92" spans="1:4" ht="15.75" thickBot="1" x14ac:dyDescent="0.3">
      <c r="A92" s="84" t="s">
        <v>102</v>
      </c>
      <c r="B92" s="85" t="s">
        <v>92</v>
      </c>
      <c r="C92" s="86" t="s">
        <v>46</v>
      </c>
      <c r="D92" s="85" t="s">
        <v>121</v>
      </c>
    </row>
    <row r="93" spans="1:4" ht="15.75" thickBot="1" x14ac:dyDescent="0.3">
      <c r="A93" s="70"/>
      <c r="B93" s="72" t="s">
        <v>93</v>
      </c>
      <c r="C93" s="71" t="s">
        <v>46</v>
      </c>
      <c r="D93" s="72" t="s">
        <v>120</v>
      </c>
    </row>
    <row r="94" spans="1:4" ht="15.75" thickBot="1" x14ac:dyDescent="0.3">
      <c r="A94" s="70"/>
      <c r="B94" s="72" t="s">
        <v>94</v>
      </c>
      <c r="C94" s="71" t="s">
        <v>120</v>
      </c>
      <c r="D94" s="83">
        <v>396.96359999999999</v>
      </c>
    </row>
    <row r="95" spans="1:4" ht="15.75" thickBot="1" x14ac:dyDescent="0.3">
      <c r="A95" s="70"/>
      <c r="B95" s="72" t="s">
        <v>95</v>
      </c>
      <c r="C95" s="71" t="s">
        <v>14</v>
      </c>
      <c r="D95" s="83">
        <f>396429+136907.18</f>
        <v>533336.17999999993</v>
      </c>
    </row>
    <row r="96" spans="1:4" ht="15.75" thickBot="1" x14ac:dyDescent="0.3">
      <c r="A96" s="70"/>
      <c r="B96" s="71" t="s">
        <v>96</v>
      </c>
      <c r="C96" s="71" t="s">
        <v>14</v>
      </c>
      <c r="D96" s="87">
        <v>358763.73</v>
      </c>
    </row>
    <row r="97" spans="1:4" ht="15.75" thickBot="1" x14ac:dyDescent="0.3">
      <c r="A97" s="70"/>
      <c r="B97" s="71" t="s">
        <v>97</v>
      </c>
      <c r="C97" s="71" t="s">
        <v>14</v>
      </c>
      <c r="D97" s="87">
        <f>D95-D96</f>
        <v>174572.44999999995</v>
      </c>
    </row>
    <row r="98" spans="1:4" ht="15.75" thickBot="1" x14ac:dyDescent="0.3">
      <c r="A98" s="70"/>
      <c r="B98" s="71" t="s">
        <v>98</v>
      </c>
      <c r="C98" s="71" t="s">
        <v>14</v>
      </c>
      <c r="D98" s="87">
        <v>635998.81000000006</v>
      </c>
    </row>
    <row r="99" spans="1:4" ht="15.75" thickBot="1" x14ac:dyDescent="0.3">
      <c r="A99" s="70"/>
      <c r="B99" s="71" t="s">
        <v>99</v>
      </c>
      <c r="C99" s="71" t="s">
        <v>14</v>
      </c>
      <c r="D99" s="87">
        <f>D97</f>
        <v>174572.44999999995</v>
      </c>
    </row>
    <row r="100" spans="1:4" ht="15.75" thickBot="1" x14ac:dyDescent="0.3">
      <c r="A100" s="70"/>
      <c r="B100" s="71" t="s">
        <v>100</v>
      </c>
      <c r="C100" s="71" t="s">
        <v>14</v>
      </c>
      <c r="D100" s="87">
        <v>0</v>
      </c>
    </row>
    <row r="101" spans="1:4" ht="15.75" thickBot="1" x14ac:dyDescent="0.3">
      <c r="A101" s="70"/>
      <c r="B101" s="72" t="s">
        <v>101</v>
      </c>
      <c r="C101" s="71" t="s">
        <v>14</v>
      </c>
      <c r="D101" s="83">
        <v>0</v>
      </c>
    </row>
    <row r="102" spans="1:4" ht="15.75" thickBot="1" x14ac:dyDescent="0.3">
      <c r="A102" s="84" t="s">
        <v>103</v>
      </c>
      <c r="B102" s="85" t="s">
        <v>92</v>
      </c>
      <c r="C102" s="86" t="s">
        <v>46</v>
      </c>
      <c r="D102" s="85" t="s">
        <v>122</v>
      </c>
    </row>
    <row r="103" spans="1:4" ht="15.75" thickBot="1" x14ac:dyDescent="0.3">
      <c r="A103" s="70"/>
      <c r="B103" s="72" t="s">
        <v>93</v>
      </c>
      <c r="C103" s="71" t="s">
        <v>46</v>
      </c>
      <c r="D103" s="72" t="s">
        <v>123</v>
      </c>
    </row>
    <row r="104" spans="1:4" ht="15.75" thickBot="1" x14ac:dyDescent="0.3">
      <c r="A104" s="70"/>
      <c r="B104" s="72" t="s">
        <v>94</v>
      </c>
      <c r="C104" s="71" t="s">
        <v>123</v>
      </c>
      <c r="D104" s="100">
        <f>3455.4513+937.1413</f>
        <v>4392.5925999999999</v>
      </c>
    </row>
    <row r="105" spans="1:4" ht="15.75" thickBot="1" x14ac:dyDescent="0.3">
      <c r="A105" s="70"/>
      <c r="B105" s="72" t="s">
        <v>95</v>
      </c>
      <c r="C105" s="71" t="s">
        <v>14</v>
      </c>
      <c r="D105" s="100">
        <f>34934.24+51.94+9698.19+34.41+904.28+3.05</f>
        <v>45626.110000000008</v>
      </c>
    </row>
    <row r="106" spans="1:4" ht="15.75" thickBot="1" x14ac:dyDescent="0.3">
      <c r="A106" s="70"/>
      <c r="B106" s="71" t="s">
        <v>96</v>
      </c>
      <c r="C106" s="71" t="s">
        <v>14</v>
      </c>
      <c r="D106" s="101">
        <f>35358.92+7910.67+1001.5</f>
        <v>44271.09</v>
      </c>
    </row>
    <row r="107" spans="1:4" ht="15.75" thickBot="1" x14ac:dyDescent="0.3">
      <c r="A107" s="70"/>
      <c r="B107" s="71" t="s">
        <v>97</v>
      </c>
      <c r="C107" s="71" t="s">
        <v>14</v>
      </c>
      <c r="D107" s="101">
        <f>D105-D106</f>
        <v>1355.0200000000114</v>
      </c>
    </row>
    <row r="108" spans="1:4" ht="15.75" thickBot="1" x14ac:dyDescent="0.3">
      <c r="A108" s="70"/>
      <c r="B108" s="71" t="s">
        <v>98</v>
      </c>
      <c r="C108" s="71" t="s">
        <v>14</v>
      </c>
      <c r="D108" s="101">
        <f>48702.25+3642.88</f>
        <v>52345.13</v>
      </c>
    </row>
    <row r="109" spans="1:4" ht="15.75" thickBot="1" x14ac:dyDescent="0.3">
      <c r="A109" s="70"/>
      <c r="B109" s="71" t="s">
        <v>99</v>
      </c>
      <c r="C109" s="71" t="s">
        <v>14</v>
      </c>
      <c r="D109" s="101">
        <f>D106</f>
        <v>44271.09</v>
      </c>
    </row>
    <row r="110" spans="1:4" ht="15.75" thickBot="1" x14ac:dyDescent="0.3">
      <c r="A110" s="70"/>
      <c r="B110" s="71" t="s">
        <v>100</v>
      </c>
      <c r="C110" s="71" t="s">
        <v>14</v>
      </c>
      <c r="D110" s="101">
        <v>0</v>
      </c>
    </row>
    <row r="111" spans="1:4" ht="15.75" thickBot="1" x14ac:dyDescent="0.3">
      <c r="A111" s="70"/>
      <c r="B111" s="72" t="s">
        <v>101</v>
      </c>
      <c r="C111" s="71" t="s">
        <v>14</v>
      </c>
      <c r="D111" s="100">
        <v>0</v>
      </c>
    </row>
    <row r="112" spans="1:4" ht="15.75" thickBot="1" x14ac:dyDescent="0.3">
      <c r="A112" s="84" t="s">
        <v>104</v>
      </c>
      <c r="B112" s="85" t="s">
        <v>92</v>
      </c>
      <c r="C112" s="86" t="s">
        <v>46</v>
      </c>
      <c r="D112" s="85" t="s">
        <v>124</v>
      </c>
    </row>
    <row r="113" spans="1:4" ht="15.75" thickBot="1" x14ac:dyDescent="0.3">
      <c r="A113" s="70"/>
      <c r="B113" s="72" t="s">
        <v>93</v>
      </c>
      <c r="C113" s="71" t="s">
        <v>46</v>
      </c>
      <c r="D113" s="72" t="s">
        <v>123</v>
      </c>
    </row>
    <row r="114" spans="1:4" ht="15.75" thickBot="1" x14ac:dyDescent="0.3">
      <c r="A114" s="70"/>
      <c r="B114" s="72" t="s">
        <v>94</v>
      </c>
      <c r="C114" s="71" t="s">
        <v>123</v>
      </c>
      <c r="D114" s="100">
        <f>558.1969+85.0618</f>
        <v>643.25870000000009</v>
      </c>
    </row>
    <row r="115" spans="1:4" ht="15.75" thickBot="1" x14ac:dyDescent="0.3">
      <c r="A115" s="70"/>
      <c r="B115" s="72" t="s">
        <v>95</v>
      </c>
      <c r="C115" s="71" t="s">
        <v>14</v>
      </c>
      <c r="D115" s="100">
        <f>5487.15+1069.47+84321.14-128.83+4555.2-20.38</f>
        <v>95283.749999999985</v>
      </c>
    </row>
    <row r="116" spans="1:4" ht="15.75" thickBot="1" x14ac:dyDescent="0.3">
      <c r="A116" s="70"/>
      <c r="B116" s="71" t="s">
        <v>96</v>
      </c>
      <c r="C116" s="71" t="s">
        <v>14</v>
      </c>
      <c r="D116" s="101">
        <f>17586.24+73432.39+3888.9</f>
        <v>94907.53</v>
      </c>
    </row>
    <row r="117" spans="1:4" ht="15.75" thickBot="1" x14ac:dyDescent="0.3">
      <c r="A117" s="70"/>
      <c r="B117" s="71" t="s">
        <v>97</v>
      </c>
      <c r="C117" s="71" t="s">
        <v>14</v>
      </c>
      <c r="D117" s="101">
        <f>D115-D116</f>
        <v>376.21999999998661</v>
      </c>
    </row>
    <row r="118" spans="1:4" ht="15.75" thickBot="1" x14ac:dyDescent="0.3">
      <c r="A118" s="70"/>
      <c r="B118" s="71" t="s">
        <v>98</v>
      </c>
      <c r="C118" s="71" t="s">
        <v>14</v>
      </c>
      <c r="D118" s="101">
        <v>0</v>
      </c>
    </row>
    <row r="119" spans="1:4" ht="15.75" thickBot="1" x14ac:dyDescent="0.3">
      <c r="A119" s="70"/>
      <c r="B119" s="71" t="s">
        <v>99</v>
      </c>
      <c r="C119" s="71" t="s">
        <v>14</v>
      </c>
      <c r="D119" s="101">
        <f>D116</f>
        <v>94907.53</v>
      </c>
    </row>
    <row r="120" spans="1:4" ht="15.75" thickBot="1" x14ac:dyDescent="0.3">
      <c r="A120" s="70"/>
      <c r="B120" s="71" t="s">
        <v>100</v>
      </c>
      <c r="C120" s="71" t="s">
        <v>14</v>
      </c>
      <c r="D120" s="101">
        <v>0</v>
      </c>
    </row>
    <row r="121" spans="1:4" ht="15.75" thickBot="1" x14ac:dyDescent="0.3">
      <c r="A121" s="70"/>
      <c r="B121" s="72" t="s">
        <v>101</v>
      </c>
      <c r="C121" s="71" t="s">
        <v>14</v>
      </c>
      <c r="D121" s="100">
        <v>0</v>
      </c>
    </row>
    <row r="122" spans="1:4" ht="15.75" thickBot="1" x14ac:dyDescent="0.3">
      <c r="A122" s="84" t="s">
        <v>105</v>
      </c>
      <c r="B122" s="85" t="s">
        <v>92</v>
      </c>
      <c r="C122" s="86" t="s">
        <v>46</v>
      </c>
      <c r="D122" s="85" t="s">
        <v>125</v>
      </c>
    </row>
    <row r="123" spans="1:4" ht="15.75" thickBot="1" x14ac:dyDescent="0.3">
      <c r="A123" s="70"/>
      <c r="B123" s="72" t="s">
        <v>93</v>
      </c>
      <c r="C123" s="71" t="s">
        <v>46</v>
      </c>
      <c r="D123" s="72" t="s">
        <v>123</v>
      </c>
    </row>
    <row r="124" spans="1:4" ht="15.75" thickBot="1" x14ac:dyDescent="0.3">
      <c r="A124" s="70"/>
      <c r="B124" s="72" t="s">
        <v>94</v>
      </c>
      <c r="C124" s="71" t="s">
        <v>123</v>
      </c>
      <c r="D124" s="83">
        <v>4006.9623999999999</v>
      </c>
    </row>
    <row r="125" spans="1:4" ht="15.75" thickBot="1" x14ac:dyDescent="0.3">
      <c r="A125" s="70"/>
      <c r="B125" s="72" t="s">
        <v>95</v>
      </c>
      <c r="C125" s="71" t="s">
        <v>14</v>
      </c>
      <c r="D125" s="83">
        <f>42355.06+77.34</f>
        <v>42432.399999999994</v>
      </c>
    </row>
    <row r="126" spans="1:4" ht="15.75" thickBot="1" x14ac:dyDescent="0.3">
      <c r="A126" s="70"/>
      <c r="B126" s="71" t="s">
        <v>96</v>
      </c>
      <c r="C126" s="71" t="s">
        <v>14</v>
      </c>
      <c r="D126" s="87">
        <v>47322.26</v>
      </c>
    </row>
    <row r="127" spans="1:4" ht="15.75" thickBot="1" x14ac:dyDescent="0.3">
      <c r="A127" s="70"/>
      <c r="B127" s="71" t="s">
        <v>97</v>
      </c>
      <c r="C127" s="71" t="s">
        <v>14</v>
      </c>
      <c r="D127" s="87">
        <v>0</v>
      </c>
    </row>
    <row r="128" spans="1:4" ht="15.75" thickBot="1" x14ac:dyDescent="0.3">
      <c r="A128" s="70"/>
      <c r="B128" s="71" t="s">
        <v>98</v>
      </c>
      <c r="C128" s="71" t="s">
        <v>14</v>
      </c>
      <c r="D128" s="87">
        <f>50992.49+4028.04</f>
        <v>55020.53</v>
      </c>
    </row>
    <row r="129" spans="1:4" ht="15.75" thickBot="1" x14ac:dyDescent="0.3">
      <c r="A129" s="70"/>
      <c r="B129" s="71" t="s">
        <v>99</v>
      </c>
      <c r="C129" s="71" t="s">
        <v>14</v>
      </c>
      <c r="D129" s="87">
        <f>D126</f>
        <v>47322.26</v>
      </c>
    </row>
    <row r="130" spans="1:4" ht="15.75" thickBot="1" x14ac:dyDescent="0.3">
      <c r="A130" s="70"/>
      <c r="B130" s="71" t="s">
        <v>100</v>
      </c>
      <c r="C130" s="71" t="s">
        <v>14</v>
      </c>
      <c r="D130" s="87">
        <v>0</v>
      </c>
    </row>
    <row r="131" spans="1:4" ht="15.75" thickBot="1" x14ac:dyDescent="0.3">
      <c r="A131" s="70"/>
      <c r="B131" s="72" t="s">
        <v>101</v>
      </c>
      <c r="C131" s="71" t="s">
        <v>14</v>
      </c>
      <c r="D131" s="83">
        <v>0</v>
      </c>
    </row>
    <row r="132" spans="1:4" x14ac:dyDescent="0.25">
      <c r="A132" s="88"/>
      <c r="B132" s="89"/>
      <c r="C132" s="90"/>
      <c r="D132" s="91"/>
    </row>
    <row r="133" spans="1:4" ht="15.75" thickBot="1" x14ac:dyDescent="0.3">
      <c r="A133" s="54" t="s">
        <v>106</v>
      </c>
      <c r="B133" s="52"/>
      <c r="C133" s="52"/>
      <c r="D133" s="52"/>
    </row>
    <row r="134" spans="1:4" ht="15.75" thickBot="1" x14ac:dyDescent="0.3">
      <c r="A134" s="68" t="s">
        <v>108</v>
      </c>
      <c r="B134" s="77" t="s">
        <v>66</v>
      </c>
      <c r="C134" s="76" t="s">
        <v>107</v>
      </c>
      <c r="D134" s="77">
        <v>0</v>
      </c>
    </row>
    <row r="135" spans="1:4" ht="15.75" thickBot="1" x14ac:dyDescent="0.3">
      <c r="A135" s="70" t="s">
        <v>109</v>
      </c>
      <c r="B135" s="72" t="s">
        <v>67</v>
      </c>
      <c r="C135" s="71" t="s">
        <v>107</v>
      </c>
      <c r="D135" s="72">
        <v>0</v>
      </c>
    </row>
    <row r="136" spans="1:4" ht="15.75" thickBot="1" x14ac:dyDescent="0.3">
      <c r="A136" s="70" t="s">
        <v>110</v>
      </c>
      <c r="B136" s="72" t="s">
        <v>68</v>
      </c>
      <c r="C136" s="71" t="s">
        <v>107</v>
      </c>
      <c r="D136" s="72">
        <v>0</v>
      </c>
    </row>
    <row r="137" spans="1:4" ht="15.75" thickBot="1" x14ac:dyDescent="0.3">
      <c r="A137" s="70" t="s">
        <v>111</v>
      </c>
      <c r="B137" s="72" t="s">
        <v>69</v>
      </c>
      <c r="C137" s="71" t="s">
        <v>14</v>
      </c>
      <c r="D137" s="83">
        <v>0</v>
      </c>
    </row>
    <row r="138" spans="1:4" x14ac:dyDescent="0.25">
      <c r="A138" s="52"/>
      <c r="B138" s="52"/>
      <c r="C138" s="52"/>
      <c r="D138" s="52"/>
    </row>
    <row r="139" spans="1:4" ht="15.75" thickBot="1" x14ac:dyDescent="0.3">
      <c r="A139" s="54" t="s">
        <v>112</v>
      </c>
      <c r="B139" s="52"/>
      <c r="C139" s="52"/>
      <c r="D139" s="52"/>
    </row>
    <row r="140" spans="1:4" ht="15.75" thickBot="1" x14ac:dyDescent="0.3">
      <c r="A140" s="78">
        <v>48</v>
      </c>
      <c r="B140" s="77" t="s">
        <v>113</v>
      </c>
      <c r="C140" s="76" t="s">
        <v>107</v>
      </c>
      <c r="D140" s="77">
        <v>4</v>
      </c>
    </row>
    <row r="141" spans="1:4" ht="15.75" thickBot="1" x14ac:dyDescent="0.3">
      <c r="A141" s="92">
        <v>49</v>
      </c>
      <c r="B141" s="72" t="s">
        <v>114</v>
      </c>
      <c r="C141" s="71" t="s">
        <v>107</v>
      </c>
      <c r="D141" s="72">
        <v>1</v>
      </c>
    </row>
    <row r="142" spans="1:4" ht="15.75" thickBot="1" x14ac:dyDescent="0.3">
      <c r="A142" s="93">
        <v>50</v>
      </c>
      <c r="B142" s="94" t="s">
        <v>115</v>
      </c>
      <c r="C142" s="95" t="s">
        <v>14</v>
      </c>
      <c r="D142" s="111">
        <f>34832.33+75754</f>
        <v>110586.33</v>
      </c>
    </row>
  </sheetData>
  <mergeCells count="2">
    <mergeCell ref="A5:D5"/>
    <mergeCell ref="A6:D6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6"/>
  <sheetViews>
    <sheetView tabSelected="1" workbookViewId="0">
      <selection activeCell="D85" sqref="D85"/>
    </sheetView>
  </sheetViews>
  <sheetFormatPr defaultRowHeight="15" x14ac:dyDescent="0.25"/>
  <cols>
    <col min="2" max="2" width="69.85546875" customWidth="1"/>
    <col min="3" max="3" width="11.5703125" customWidth="1"/>
    <col min="4" max="4" width="58.7109375" customWidth="1"/>
  </cols>
  <sheetData>
    <row r="1" spans="1:4" x14ac:dyDescent="0.25">
      <c r="A1" s="51" t="s">
        <v>0</v>
      </c>
      <c r="B1" s="52"/>
      <c r="C1" s="52"/>
      <c r="D1" s="52"/>
    </row>
    <row r="2" spans="1:4" x14ac:dyDescent="0.25">
      <c r="A2" s="53" t="s">
        <v>210</v>
      </c>
      <c r="B2" s="52"/>
      <c r="C2" s="52"/>
      <c r="D2" s="52"/>
    </row>
    <row r="3" spans="1:4" x14ac:dyDescent="0.25">
      <c r="A3" s="52"/>
      <c r="B3" s="52"/>
      <c r="C3" s="52"/>
      <c r="D3" s="52"/>
    </row>
    <row r="4" spans="1:4" x14ac:dyDescent="0.25">
      <c r="A4" s="52"/>
      <c r="B4" s="52"/>
      <c r="C4" s="52"/>
      <c r="D4" s="3" t="s">
        <v>6</v>
      </c>
    </row>
    <row r="5" spans="1:4" x14ac:dyDescent="0.25">
      <c r="A5" s="110" t="s">
        <v>7</v>
      </c>
      <c r="B5" s="110"/>
      <c r="C5" s="110"/>
      <c r="D5" s="110"/>
    </row>
    <row r="6" spans="1:4" x14ac:dyDescent="0.25">
      <c r="A6" s="110" t="s">
        <v>211</v>
      </c>
      <c r="B6" s="110"/>
      <c r="C6" s="110"/>
      <c r="D6" s="110"/>
    </row>
    <row r="7" spans="1:4" x14ac:dyDescent="0.25">
      <c r="A7" s="52"/>
      <c r="B7" s="96" t="s">
        <v>9</v>
      </c>
      <c r="C7" s="5">
        <v>42123</v>
      </c>
      <c r="D7" s="52"/>
    </row>
    <row r="8" spans="1:4" x14ac:dyDescent="0.25">
      <c r="A8" s="52"/>
      <c r="B8" s="96" t="s">
        <v>10</v>
      </c>
      <c r="C8" s="5">
        <v>41640</v>
      </c>
      <c r="D8" s="52"/>
    </row>
    <row r="9" spans="1:4" x14ac:dyDescent="0.25">
      <c r="A9" s="52"/>
      <c r="B9" s="96" t="s">
        <v>11</v>
      </c>
      <c r="C9" s="5">
        <v>42004</v>
      </c>
      <c r="D9" s="52"/>
    </row>
    <row r="10" spans="1:4" x14ac:dyDescent="0.25">
      <c r="A10" s="4"/>
      <c r="B10" s="5"/>
      <c r="C10" s="52"/>
      <c r="D10" s="52"/>
    </row>
    <row r="11" spans="1:4" ht="15.75" thickBot="1" x14ac:dyDescent="0.3">
      <c r="A11" s="54" t="s">
        <v>12</v>
      </c>
      <c r="B11" s="52"/>
      <c r="C11" s="52"/>
      <c r="D11" s="52"/>
    </row>
    <row r="12" spans="1:4" ht="16.5" thickBot="1" x14ac:dyDescent="0.3">
      <c r="A12" s="55" t="s">
        <v>2</v>
      </c>
      <c r="B12" s="55" t="s">
        <v>3</v>
      </c>
      <c r="C12" s="55" t="s">
        <v>4</v>
      </c>
      <c r="D12" s="56" t="s">
        <v>5</v>
      </c>
    </row>
    <row r="13" spans="1:4" x14ac:dyDescent="0.25">
      <c r="A13" s="57" t="s">
        <v>18</v>
      </c>
      <c r="B13" s="58" t="s">
        <v>13</v>
      </c>
      <c r="C13" s="59" t="s">
        <v>14</v>
      </c>
      <c r="D13" s="60">
        <v>-37338.720000000001</v>
      </c>
    </row>
    <row r="14" spans="1:4" x14ac:dyDescent="0.25">
      <c r="A14" s="61" t="s">
        <v>19</v>
      </c>
      <c r="B14" s="62" t="s">
        <v>35</v>
      </c>
      <c r="C14" s="62" t="s">
        <v>14</v>
      </c>
      <c r="D14" s="63">
        <v>0</v>
      </c>
    </row>
    <row r="15" spans="1:4" x14ac:dyDescent="0.25">
      <c r="A15" s="61" t="s">
        <v>20</v>
      </c>
      <c r="B15" s="62" t="s">
        <v>36</v>
      </c>
      <c r="C15" s="62" t="s">
        <v>14</v>
      </c>
      <c r="D15" s="63">
        <v>37338.720000000001</v>
      </c>
    </row>
    <row r="16" spans="1:4" x14ac:dyDescent="0.25">
      <c r="A16" s="61" t="s">
        <v>21</v>
      </c>
      <c r="B16" s="64" t="s">
        <v>134</v>
      </c>
      <c r="C16" s="62" t="s">
        <v>14</v>
      </c>
      <c r="D16" s="63">
        <v>880572.47</v>
      </c>
    </row>
    <row r="17" spans="1:4" x14ac:dyDescent="0.25">
      <c r="A17" s="61" t="s">
        <v>22</v>
      </c>
      <c r="B17" s="62" t="s">
        <v>37</v>
      </c>
      <c r="C17" s="62" t="s">
        <v>14</v>
      </c>
      <c r="D17" s="63">
        <f>404650.2+2501.086</f>
        <v>407151.28600000002</v>
      </c>
    </row>
    <row r="18" spans="1:4" x14ac:dyDescent="0.25">
      <c r="A18" s="61" t="s">
        <v>23</v>
      </c>
      <c r="B18" s="61" t="s">
        <v>135</v>
      </c>
      <c r="C18" s="62" t="s">
        <v>14</v>
      </c>
      <c r="D18" s="63">
        <f>126088.56+124691.264</f>
        <v>250779.82399999999</v>
      </c>
    </row>
    <row r="19" spans="1:4" x14ac:dyDescent="0.25">
      <c r="A19" s="61" t="s">
        <v>24</v>
      </c>
      <c r="B19" s="62" t="s">
        <v>38</v>
      </c>
      <c r="C19" s="62" t="s">
        <v>14</v>
      </c>
      <c r="D19" s="63">
        <v>0</v>
      </c>
    </row>
    <row r="20" spans="1:4" x14ac:dyDescent="0.25">
      <c r="A20" s="61" t="s">
        <v>25</v>
      </c>
      <c r="B20" s="64" t="s">
        <v>15</v>
      </c>
      <c r="C20" s="62" t="s">
        <v>14</v>
      </c>
      <c r="D20" s="63">
        <v>853686.32</v>
      </c>
    </row>
    <row r="21" spans="1:4" x14ac:dyDescent="0.25">
      <c r="A21" s="61" t="s">
        <v>26</v>
      </c>
      <c r="B21" s="62" t="s">
        <v>39</v>
      </c>
      <c r="C21" s="62" t="s">
        <v>14</v>
      </c>
      <c r="D21" s="63">
        <f>404731.59+124915.26+153635.46</f>
        <v>683282.30999999994</v>
      </c>
    </row>
    <row r="22" spans="1:4" x14ac:dyDescent="0.25">
      <c r="A22" s="61" t="s">
        <v>27</v>
      </c>
      <c r="B22" s="62" t="s">
        <v>40</v>
      </c>
      <c r="C22" s="62" t="s">
        <v>14</v>
      </c>
      <c r="D22" s="63">
        <v>0</v>
      </c>
    </row>
    <row r="23" spans="1:4" x14ac:dyDescent="0.25">
      <c r="A23" s="61" t="s">
        <v>28</v>
      </c>
      <c r="B23" s="62" t="s">
        <v>41</v>
      </c>
      <c r="C23" s="62" t="s">
        <v>14</v>
      </c>
      <c r="D23" s="63">
        <v>0</v>
      </c>
    </row>
    <row r="24" spans="1:4" x14ac:dyDescent="0.25">
      <c r="A24" s="61" t="s">
        <v>29</v>
      </c>
      <c r="B24" s="62" t="s">
        <v>42</v>
      </c>
      <c r="C24" s="62" t="s">
        <v>14</v>
      </c>
      <c r="D24" s="63">
        <v>170404.01</v>
      </c>
    </row>
    <row r="25" spans="1:4" x14ac:dyDescent="0.25">
      <c r="A25" s="61" t="s">
        <v>30</v>
      </c>
      <c r="B25" s="62" t="s">
        <v>43</v>
      </c>
      <c r="C25" s="62" t="s">
        <v>14</v>
      </c>
      <c r="D25" s="63">
        <v>0</v>
      </c>
    </row>
    <row r="26" spans="1:4" x14ac:dyDescent="0.25">
      <c r="A26" s="61" t="s">
        <v>31</v>
      </c>
      <c r="B26" s="64" t="s">
        <v>16</v>
      </c>
      <c r="C26" s="62" t="s">
        <v>14</v>
      </c>
      <c r="D26" s="63">
        <f>880572.47+37338.72</f>
        <v>917911.19</v>
      </c>
    </row>
    <row r="27" spans="1:4" x14ac:dyDescent="0.25">
      <c r="A27" s="61" t="s">
        <v>32</v>
      </c>
      <c r="B27" s="64" t="s">
        <v>17</v>
      </c>
      <c r="C27" s="62" t="s">
        <v>14</v>
      </c>
      <c r="D27" s="63">
        <v>-156852.28</v>
      </c>
    </row>
    <row r="28" spans="1:4" x14ac:dyDescent="0.25">
      <c r="A28" s="61" t="s">
        <v>33</v>
      </c>
      <c r="B28" s="62" t="s">
        <v>35</v>
      </c>
      <c r="C28" s="62" t="s">
        <v>14</v>
      </c>
      <c r="D28" s="63">
        <v>0</v>
      </c>
    </row>
    <row r="29" spans="1:4" ht="15.75" thickBot="1" x14ac:dyDescent="0.3">
      <c r="A29" s="65" t="s">
        <v>34</v>
      </c>
      <c r="B29" s="66" t="s">
        <v>36</v>
      </c>
      <c r="C29" s="66"/>
      <c r="D29" s="67">
        <v>156852.28</v>
      </c>
    </row>
    <row r="30" spans="1:4" x14ac:dyDescent="0.25">
      <c r="A30" s="52"/>
      <c r="B30" s="52"/>
      <c r="C30" s="52"/>
      <c r="D30" s="52"/>
    </row>
    <row r="31" spans="1:4" ht="15.75" thickBot="1" x14ac:dyDescent="0.3">
      <c r="A31" s="54" t="s">
        <v>44</v>
      </c>
      <c r="B31" s="52"/>
      <c r="C31" s="52"/>
      <c r="D31" s="52"/>
    </row>
    <row r="32" spans="1:4" ht="15.75" thickBot="1" x14ac:dyDescent="0.3">
      <c r="A32" s="68" t="s">
        <v>49</v>
      </c>
      <c r="B32" s="69" t="s">
        <v>45</v>
      </c>
      <c r="C32" s="69" t="s">
        <v>46</v>
      </c>
      <c r="D32" s="103" t="s">
        <v>54</v>
      </c>
    </row>
    <row r="33" spans="1:4" ht="15.75" thickBot="1" x14ac:dyDescent="0.3">
      <c r="A33" s="70"/>
      <c r="B33" s="71" t="s">
        <v>47</v>
      </c>
      <c r="C33" s="71" t="s">
        <v>46</v>
      </c>
      <c r="D33" s="72" t="s">
        <v>55</v>
      </c>
    </row>
    <row r="34" spans="1:4" ht="15.75" thickBot="1" x14ac:dyDescent="0.3">
      <c r="A34" s="70"/>
      <c r="B34" s="71" t="s">
        <v>48</v>
      </c>
      <c r="C34" s="71" t="s">
        <v>46</v>
      </c>
      <c r="D34" s="72" t="s">
        <v>137</v>
      </c>
    </row>
    <row r="35" spans="1:4" ht="15.75" thickBot="1" x14ac:dyDescent="0.3">
      <c r="A35" s="70"/>
      <c r="B35" s="71" t="s">
        <v>117</v>
      </c>
      <c r="C35" s="71" t="s">
        <v>46</v>
      </c>
      <c r="D35" s="40" t="s">
        <v>116</v>
      </c>
    </row>
    <row r="36" spans="1:4" ht="15.75" thickBot="1" x14ac:dyDescent="0.3">
      <c r="A36" s="70" t="s">
        <v>74</v>
      </c>
      <c r="B36" s="74" t="s">
        <v>45</v>
      </c>
      <c r="C36" s="74" t="s">
        <v>46</v>
      </c>
      <c r="D36" s="75" t="s">
        <v>57</v>
      </c>
    </row>
    <row r="37" spans="1:4" ht="15.75" thickBot="1" x14ac:dyDescent="0.3">
      <c r="A37" s="70"/>
      <c r="B37" s="71" t="s">
        <v>47</v>
      </c>
      <c r="C37" s="71" t="s">
        <v>46</v>
      </c>
      <c r="D37" s="72" t="s">
        <v>58</v>
      </c>
    </row>
    <row r="38" spans="1:4" ht="15.75" thickBot="1" x14ac:dyDescent="0.3">
      <c r="A38" s="70"/>
      <c r="B38" s="71" t="s">
        <v>48</v>
      </c>
      <c r="C38" s="71" t="s">
        <v>46</v>
      </c>
      <c r="D38" s="72" t="s">
        <v>56</v>
      </c>
    </row>
    <row r="39" spans="1:4" ht="15.75" thickBot="1" x14ac:dyDescent="0.3">
      <c r="A39" s="70"/>
      <c r="B39" s="71" t="s">
        <v>117</v>
      </c>
      <c r="C39" s="71" t="s">
        <v>46</v>
      </c>
      <c r="D39" s="73">
        <v>3808160770</v>
      </c>
    </row>
    <row r="40" spans="1:4" ht="15.75" thickBot="1" x14ac:dyDescent="0.3">
      <c r="A40" s="70" t="s">
        <v>75</v>
      </c>
      <c r="B40" s="74" t="s">
        <v>45</v>
      </c>
      <c r="C40" s="74" t="s">
        <v>46</v>
      </c>
      <c r="D40" s="75" t="s">
        <v>59</v>
      </c>
    </row>
    <row r="41" spans="1:4" ht="15.75" thickBot="1" x14ac:dyDescent="0.3">
      <c r="A41" s="70"/>
      <c r="B41" s="71" t="s">
        <v>47</v>
      </c>
      <c r="C41" s="71" t="s">
        <v>46</v>
      </c>
      <c r="D41" s="72" t="s">
        <v>60</v>
      </c>
    </row>
    <row r="42" spans="1:4" ht="15.75" thickBot="1" x14ac:dyDescent="0.3">
      <c r="A42" s="70"/>
      <c r="B42" s="71" t="s">
        <v>48</v>
      </c>
      <c r="C42" s="71" t="s">
        <v>46</v>
      </c>
      <c r="D42" s="72" t="s">
        <v>61</v>
      </c>
    </row>
    <row r="43" spans="1:4" ht="15.75" thickBot="1" x14ac:dyDescent="0.3">
      <c r="A43" s="70"/>
      <c r="B43" s="71" t="s">
        <v>117</v>
      </c>
      <c r="C43" s="71" t="s">
        <v>46</v>
      </c>
      <c r="D43" s="73">
        <v>3807000117</v>
      </c>
    </row>
    <row r="44" spans="1:4" ht="15.75" thickBot="1" x14ac:dyDescent="0.3">
      <c r="A44" s="70" t="s">
        <v>76</v>
      </c>
      <c r="B44" s="74" t="s">
        <v>45</v>
      </c>
      <c r="C44" s="74" t="s">
        <v>46</v>
      </c>
      <c r="D44" s="75" t="s">
        <v>148</v>
      </c>
    </row>
    <row r="45" spans="1:4" ht="15.75" thickBot="1" x14ac:dyDescent="0.3">
      <c r="A45" s="70"/>
      <c r="B45" s="71" t="s">
        <v>47</v>
      </c>
      <c r="C45" s="71" t="s">
        <v>46</v>
      </c>
      <c r="D45" s="72" t="s">
        <v>149</v>
      </c>
    </row>
    <row r="46" spans="1:4" ht="15.75" thickBot="1" x14ac:dyDescent="0.3">
      <c r="A46" s="70"/>
      <c r="B46" s="71" t="s">
        <v>48</v>
      </c>
      <c r="C46" s="71" t="s">
        <v>46</v>
      </c>
      <c r="D46" s="72" t="s">
        <v>56</v>
      </c>
    </row>
    <row r="47" spans="1:4" ht="15.75" thickBot="1" x14ac:dyDescent="0.3">
      <c r="A47" s="70"/>
      <c r="B47" s="71" t="s">
        <v>117</v>
      </c>
      <c r="C47" s="71" t="s">
        <v>46</v>
      </c>
      <c r="D47" s="73">
        <v>3808140910</v>
      </c>
    </row>
    <row r="48" spans="1:4" ht="15.75" thickBot="1" x14ac:dyDescent="0.3">
      <c r="A48" s="70" t="s">
        <v>77</v>
      </c>
      <c r="B48" s="74" t="s">
        <v>45</v>
      </c>
      <c r="C48" s="74" t="s">
        <v>46</v>
      </c>
      <c r="D48" s="75" t="s">
        <v>153</v>
      </c>
    </row>
    <row r="49" spans="1:4" ht="15.75" thickBot="1" x14ac:dyDescent="0.3">
      <c r="A49" s="70"/>
      <c r="B49" s="71" t="s">
        <v>47</v>
      </c>
      <c r="C49" s="71" t="s">
        <v>46</v>
      </c>
      <c r="D49" s="72" t="s">
        <v>154</v>
      </c>
    </row>
    <row r="50" spans="1:4" ht="15.75" thickBot="1" x14ac:dyDescent="0.3">
      <c r="A50" s="70"/>
      <c r="B50" s="71" t="s">
        <v>48</v>
      </c>
      <c r="C50" s="71" t="s">
        <v>46</v>
      </c>
      <c r="D50" s="72" t="s">
        <v>152</v>
      </c>
    </row>
    <row r="51" spans="1:4" ht="15.75" thickBot="1" x14ac:dyDescent="0.3">
      <c r="A51" s="70"/>
      <c r="B51" s="71" t="s">
        <v>117</v>
      </c>
      <c r="C51" s="71" t="s">
        <v>46</v>
      </c>
      <c r="D51" s="99" t="s">
        <v>155</v>
      </c>
    </row>
    <row r="52" spans="1:4" ht="15.75" thickBot="1" x14ac:dyDescent="0.3">
      <c r="A52" s="70" t="s">
        <v>78</v>
      </c>
      <c r="B52" s="74" t="s">
        <v>45</v>
      </c>
      <c r="C52" s="74" t="s">
        <v>46</v>
      </c>
      <c r="D52" s="75" t="s">
        <v>157</v>
      </c>
    </row>
    <row r="53" spans="1:4" ht="15.75" thickBot="1" x14ac:dyDescent="0.3">
      <c r="A53" s="70"/>
      <c r="B53" s="71" t="s">
        <v>47</v>
      </c>
      <c r="C53" s="71" t="s">
        <v>46</v>
      </c>
      <c r="D53" s="72" t="s">
        <v>118</v>
      </c>
    </row>
    <row r="54" spans="1:4" ht="15.75" thickBot="1" x14ac:dyDescent="0.3">
      <c r="A54" s="70"/>
      <c r="B54" s="71" t="s">
        <v>48</v>
      </c>
      <c r="C54" s="71" t="s">
        <v>46</v>
      </c>
      <c r="D54" s="104" t="s">
        <v>56</v>
      </c>
    </row>
    <row r="55" spans="1:4" ht="15.75" thickBot="1" x14ac:dyDescent="0.3">
      <c r="A55" s="70"/>
      <c r="B55" s="71" t="s">
        <v>117</v>
      </c>
      <c r="C55" s="71" t="s">
        <v>46</v>
      </c>
      <c r="D55" s="99" t="s">
        <v>119</v>
      </c>
    </row>
    <row r="56" spans="1:4" ht="15.75" thickBot="1" x14ac:dyDescent="0.3">
      <c r="A56" s="70" t="s">
        <v>79</v>
      </c>
      <c r="B56" s="74" t="s">
        <v>45</v>
      </c>
      <c r="C56" s="74" t="s">
        <v>46</v>
      </c>
      <c r="D56" s="75" t="s">
        <v>63</v>
      </c>
    </row>
    <row r="57" spans="1:4" ht="15.75" thickBot="1" x14ac:dyDescent="0.3">
      <c r="A57" s="70"/>
      <c r="B57" s="71" t="s">
        <v>47</v>
      </c>
      <c r="C57" s="71" t="s">
        <v>46</v>
      </c>
      <c r="D57" s="72" t="s">
        <v>64</v>
      </c>
    </row>
    <row r="58" spans="1:4" ht="15.75" thickBot="1" x14ac:dyDescent="0.3">
      <c r="A58" s="70"/>
      <c r="B58" s="71" t="s">
        <v>48</v>
      </c>
      <c r="C58" s="71" t="s">
        <v>46</v>
      </c>
      <c r="D58" s="72" t="s">
        <v>143</v>
      </c>
    </row>
    <row r="59" spans="1:4" ht="15.75" thickBot="1" x14ac:dyDescent="0.3">
      <c r="A59" s="70"/>
      <c r="B59" s="71" t="s">
        <v>117</v>
      </c>
      <c r="C59" s="71" t="s">
        <v>46</v>
      </c>
      <c r="D59" s="73">
        <v>3811171757</v>
      </c>
    </row>
    <row r="60" spans="1:4" ht="15.75" thickBot="1" x14ac:dyDescent="0.3">
      <c r="A60" s="70" t="s">
        <v>131</v>
      </c>
      <c r="B60" s="74" t="s">
        <v>45</v>
      </c>
      <c r="C60" s="74" t="s">
        <v>46</v>
      </c>
      <c r="D60" s="75" t="s">
        <v>212</v>
      </c>
    </row>
    <row r="61" spans="1:4" ht="15.75" thickBot="1" x14ac:dyDescent="0.3">
      <c r="A61" s="70"/>
      <c r="B61" s="71" t="s">
        <v>47</v>
      </c>
      <c r="C61" s="71" t="s">
        <v>46</v>
      </c>
      <c r="D61" s="72" t="s">
        <v>213</v>
      </c>
    </row>
    <row r="62" spans="1:4" ht="15.75" thickBot="1" x14ac:dyDescent="0.3">
      <c r="A62" s="70"/>
      <c r="B62" s="71" t="s">
        <v>48</v>
      </c>
      <c r="C62" s="71" t="s">
        <v>46</v>
      </c>
      <c r="D62" s="72" t="s">
        <v>52</v>
      </c>
    </row>
    <row r="63" spans="1:4" ht="15.75" thickBot="1" x14ac:dyDescent="0.3">
      <c r="A63" s="70"/>
      <c r="B63" s="71" t="s">
        <v>117</v>
      </c>
      <c r="C63" s="71" t="s">
        <v>46</v>
      </c>
      <c r="D63" s="99" t="s">
        <v>214</v>
      </c>
    </row>
    <row r="64" spans="1:4" ht="15.75" thickBot="1" x14ac:dyDescent="0.3">
      <c r="A64" s="70" t="s">
        <v>168</v>
      </c>
      <c r="B64" s="74" t="s">
        <v>45</v>
      </c>
      <c r="C64" s="74" t="s">
        <v>46</v>
      </c>
      <c r="D64" s="75" t="s">
        <v>203</v>
      </c>
    </row>
    <row r="65" spans="1:4" ht="15.75" thickBot="1" x14ac:dyDescent="0.3">
      <c r="A65" s="70"/>
      <c r="B65" s="71" t="s">
        <v>47</v>
      </c>
      <c r="C65" s="71" t="s">
        <v>46</v>
      </c>
      <c r="D65" s="72" t="s">
        <v>204</v>
      </c>
    </row>
    <row r="66" spans="1:4" ht="15.75" thickBot="1" x14ac:dyDescent="0.3">
      <c r="A66" s="70"/>
      <c r="B66" s="71" t="s">
        <v>48</v>
      </c>
      <c r="C66" s="71" t="s">
        <v>46</v>
      </c>
      <c r="D66" s="72" t="s">
        <v>56</v>
      </c>
    </row>
    <row r="67" spans="1:4" ht="15.75" thickBot="1" x14ac:dyDescent="0.3">
      <c r="A67" s="70"/>
      <c r="B67" s="71" t="s">
        <v>117</v>
      </c>
      <c r="C67" s="71" t="s">
        <v>46</v>
      </c>
      <c r="D67" s="99" t="s">
        <v>205</v>
      </c>
    </row>
    <row r="68" spans="1:4" ht="15.75" thickBot="1" x14ac:dyDescent="0.3">
      <c r="A68" s="70" t="s">
        <v>169</v>
      </c>
      <c r="B68" s="74" t="s">
        <v>45</v>
      </c>
      <c r="C68" s="74" t="s">
        <v>46</v>
      </c>
      <c r="D68" s="108" t="s">
        <v>206</v>
      </c>
    </row>
    <row r="69" spans="1:4" ht="15.75" thickBot="1" x14ac:dyDescent="0.3">
      <c r="A69" s="70"/>
      <c r="B69" s="71" t="s">
        <v>47</v>
      </c>
      <c r="C69" s="71" t="s">
        <v>46</v>
      </c>
      <c r="D69" s="109" t="s">
        <v>151</v>
      </c>
    </row>
    <row r="70" spans="1:4" ht="15.75" thickBot="1" x14ac:dyDescent="0.3">
      <c r="A70" s="70"/>
      <c r="B70" s="71" t="s">
        <v>48</v>
      </c>
      <c r="C70" s="71" t="s">
        <v>46</v>
      </c>
      <c r="D70" s="109" t="s">
        <v>152</v>
      </c>
    </row>
    <row r="71" spans="1:4" ht="15.75" thickBot="1" x14ac:dyDescent="0.3">
      <c r="A71" s="70"/>
      <c r="B71" s="71" t="s">
        <v>117</v>
      </c>
      <c r="C71" s="71" t="s">
        <v>46</v>
      </c>
      <c r="D71" s="109">
        <v>5405485497</v>
      </c>
    </row>
    <row r="72" spans="1:4" ht="15.75" thickBot="1" x14ac:dyDescent="0.3">
      <c r="A72" s="70" t="s">
        <v>170</v>
      </c>
      <c r="B72" s="74" t="s">
        <v>45</v>
      </c>
      <c r="C72" s="74" t="s">
        <v>46</v>
      </c>
      <c r="D72" s="75" t="s">
        <v>215</v>
      </c>
    </row>
    <row r="73" spans="1:4" ht="15.75" thickBot="1" x14ac:dyDescent="0.3">
      <c r="A73" s="70"/>
      <c r="B73" s="71" t="s">
        <v>47</v>
      </c>
      <c r="C73" s="71" t="s">
        <v>46</v>
      </c>
      <c r="D73" s="72" t="s">
        <v>213</v>
      </c>
    </row>
    <row r="74" spans="1:4" ht="15.75" thickBot="1" x14ac:dyDescent="0.3">
      <c r="A74" s="70"/>
      <c r="B74" s="71" t="s">
        <v>48</v>
      </c>
      <c r="C74" s="71" t="s">
        <v>46</v>
      </c>
      <c r="D74" s="104" t="s">
        <v>52</v>
      </c>
    </row>
    <row r="75" spans="1:4" ht="15.75" thickBot="1" x14ac:dyDescent="0.3">
      <c r="A75" s="70"/>
      <c r="B75" s="71" t="s">
        <v>117</v>
      </c>
      <c r="C75" s="71" t="s">
        <v>46</v>
      </c>
      <c r="D75" s="99" t="s">
        <v>214</v>
      </c>
    </row>
    <row r="76" spans="1:4" ht="15.75" thickBot="1" x14ac:dyDescent="0.3">
      <c r="A76" s="70" t="s">
        <v>170</v>
      </c>
      <c r="B76" s="74" t="s">
        <v>45</v>
      </c>
      <c r="C76" s="74" t="s">
        <v>46</v>
      </c>
      <c r="D76" s="75" t="s">
        <v>200</v>
      </c>
    </row>
    <row r="77" spans="1:4" ht="15.75" thickBot="1" x14ac:dyDescent="0.3">
      <c r="A77" s="70"/>
      <c r="B77" s="71" t="s">
        <v>47</v>
      </c>
      <c r="C77" s="71" t="s">
        <v>46</v>
      </c>
      <c r="D77" s="72" t="s">
        <v>216</v>
      </c>
    </row>
    <row r="78" spans="1:4" ht="15.75" thickBot="1" x14ac:dyDescent="0.3">
      <c r="A78" s="70"/>
      <c r="B78" s="71" t="s">
        <v>48</v>
      </c>
      <c r="C78" s="71" t="s">
        <v>46</v>
      </c>
      <c r="D78" s="104" t="s">
        <v>52</v>
      </c>
    </row>
    <row r="79" spans="1:4" ht="15.75" thickBot="1" x14ac:dyDescent="0.3">
      <c r="A79" s="70"/>
      <c r="B79" s="71" t="s">
        <v>117</v>
      </c>
      <c r="C79" s="71" t="s">
        <v>46</v>
      </c>
      <c r="D79" s="99" t="s">
        <v>202</v>
      </c>
    </row>
    <row r="80" spans="1:4" x14ac:dyDescent="0.25">
      <c r="A80" s="52"/>
      <c r="B80" s="52"/>
      <c r="C80" s="52"/>
      <c r="D80" s="52"/>
    </row>
    <row r="81" spans="1:4" ht="15.75" thickBot="1" x14ac:dyDescent="0.3">
      <c r="A81" s="54" t="s">
        <v>65</v>
      </c>
      <c r="B81" s="52"/>
      <c r="C81" s="52"/>
      <c r="D81" s="52"/>
    </row>
    <row r="82" spans="1:4" ht="15.75" thickBot="1" x14ac:dyDescent="0.3">
      <c r="A82" s="68" t="s">
        <v>70</v>
      </c>
      <c r="B82" s="76" t="s">
        <v>66</v>
      </c>
      <c r="C82" s="76" t="s">
        <v>46</v>
      </c>
      <c r="D82" s="77">
        <v>0</v>
      </c>
    </row>
    <row r="83" spans="1:4" ht="15.75" thickBot="1" x14ac:dyDescent="0.3">
      <c r="A83" s="70" t="s">
        <v>71</v>
      </c>
      <c r="B83" s="71" t="s">
        <v>67</v>
      </c>
      <c r="C83" s="71" t="s">
        <v>46</v>
      </c>
      <c r="D83" s="72">
        <v>0</v>
      </c>
    </row>
    <row r="84" spans="1:4" ht="15.75" thickBot="1" x14ac:dyDescent="0.3">
      <c r="A84" s="70" t="s">
        <v>72</v>
      </c>
      <c r="B84" s="71" t="s">
        <v>68</v>
      </c>
      <c r="C84" s="71" t="s">
        <v>46</v>
      </c>
      <c r="D84" s="72">
        <v>0</v>
      </c>
    </row>
    <row r="85" spans="1:4" ht="15.75" thickBot="1" x14ac:dyDescent="0.3">
      <c r="A85" s="68" t="s">
        <v>73</v>
      </c>
      <c r="B85" s="78" t="s">
        <v>69</v>
      </c>
      <c r="C85" s="78" t="s">
        <v>14</v>
      </c>
      <c r="D85" s="79">
        <v>0</v>
      </c>
    </row>
    <row r="86" spans="1:4" x14ac:dyDescent="0.25">
      <c r="A86" s="52"/>
      <c r="B86" s="52"/>
      <c r="C86" s="52"/>
      <c r="D86" s="52"/>
    </row>
    <row r="87" spans="1:4" ht="15.75" thickBot="1" x14ac:dyDescent="0.3">
      <c r="A87" s="54" t="s">
        <v>80</v>
      </c>
      <c r="B87" s="52"/>
      <c r="C87" s="52"/>
      <c r="D87" s="52"/>
    </row>
    <row r="88" spans="1:4" ht="15.75" thickBot="1" x14ac:dyDescent="0.3">
      <c r="A88" s="80" t="s">
        <v>83</v>
      </c>
      <c r="B88" s="77" t="s">
        <v>81</v>
      </c>
      <c r="C88" s="76" t="s">
        <v>14</v>
      </c>
      <c r="D88" s="81">
        <f>-(91128.51-1023.13+18894.41-2630.48+1197.24-7.61+199.52-1.27+6651.13-2525.06+4509.61-1198.25)</f>
        <v>-115194.62000000001</v>
      </c>
    </row>
    <row r="89" spans="1:4" ht="15.75" thickBot="1" x14ac:dyDescent="0.3">
      <c r="A89" s="82" t="s">
        <v>84</v>
      </c>
      <c r="B89" s="71" t="s">
        <v>89</v>
      </c>
      <c r="C89" s="71" t="s">
        <v>14</v>
      </c>
      <c r="D89" s="83">
        <v>0</v>
      </c>
    </row>
    <row r="90" spans="1:4" ht="15.75" thickBot="1" x14ac:dyDescent="0.3">
      <c r="A90" s="82" t="s">
        <v>85</v>
      </c>
      <c r="B90" s="71" t="s">
        <v>90</v>
      </c>
      <c r="C90" s="71" t="s">
        <v>14</v>
      </c>
      <c r="D90" s="83">
        <v>115194.62</v>
      </c>
    </row>
    <row r="91" spans="1:4" ht="15.75" thickBot="1" x14ac:dyDescent="0.3">
      <c r="A91" s="82" t="s">
        <v>86</v>
      </c>
      <c r="B91" s="72" t="s">
        <v>82</v>
      </c>
      <c r="C91" s="71" t="s">
        <v>14</v>
      </c>
      <c r="D91" s="83">
        <f>-(14710.09-59125.45+130.95-12690.49+5608.09-2751.19+5689.11-1341.72+29710.43-3326.11+957.43-734.84+133.26-968.94+11888.53-4292.15)</f>
        <v>16403</v>
      </c>
    </row>
    <row r="92" spans="1:4" ht="15.75" thickBot="1" x14ac:dyDescent="0.3">
      <c r="A92" s="82" t="s">
        <v>87</v>
      </c>
      <c r="B92" s="71" t="s">
        <v>89</v>
      </c>
      <c r="C92" s="71" t="s">
        <v>14</v>
      </c>
      <c r="D92" s="83">
        <v>16403</v>
      </c>
    </row>
    <row r="93" spans="1:4" ht="15.75" thickBot="1" x14ac:dyDescent="0.3">
      <c r="A93" s="82" t="s">
        <v>88</v>
      </c>
      <c r="B93" s="71" t="s">
        <v>90</v>
      </c>
      <c r="C93" s="71" t="s">
        <v>14</v>
      </c>
      <c r="D93" s="83">
        <v>0</v>
      </c>
    </row>
    <row r="94" spans="1:4" x14ac:dyDescent="0.25">
      <c r="A94" s="52"/>
      <c r="B94" s="52"/>
      <c r="C94" s="52"/>
      <c r="D94" s="52"/>
    </row>
    <row r="95" spans="1:4" ht="15.75" thickBot="1" x14ac:dyDescent="0.3">
      <c r="A95" s="54" t="s">
        <v>91</v>
      </c>
      <c r="B95" s="52"/>
      <c r="C95" s="52"/>
      <c r="D95" s="52"/>
    </row>
    <row r="96" spans="1:4" ht="15.75" thickBot="1" x14ac:dyDescent="0.3">
      <c r="A96" s="84" t="s">
        <v>102</v>
      </c>
      <c r="B96" s="85" t="s">
        <v>92</v>
      </c>
      <c r="C96" s="86" t="s">
        <v>46</v>
      </c>
      <c r="D96" s="85" t="s">
        <v>121</v>
      </c>
    </row>
    <row r="97" spans="1:4" ht="15.75" thickBot="1" x14ac:dyDescent="0.3">
      <c r="A97" s="70"/>
      <c r="B97" s="72" t="s">
        <v>93</v>
      </c>
      <c r="C97" s="71" t="s">
        <v>46</v>
      </c>
      <c r="D97" s="72" t="s">
        <v>120</v>
      </c>
    </row>
    <row r="98" spans="1:4" ht="15.75" thickBot="1" x14ac:dyDescent="0.3">
      <c r="A98" s="70"/>
      <c r="B98" s="72" t="s">
        <v>94</v>
      </c>
      <c r="C98" s="71" t="s">
        <v>120</v>
      </c>
      <c r="D98" s="83">
        <v>488.8098</v>
      </c>
    </row>
    <row r="99" spans="1:4" ht="15.75" thickBot="1" x14ac:dyDescent="0.3">
      <c r="A99" s="70"/>
      <c r="B99" s="72" t="s">
        <v>95</v>
      </c>
      <c r="C99" s="71" t="s">
        <v>14</v>
      </c>
      <c r="D99" s="83">
        <f>488076.89-120530.31</f>
        <v>367546.58</v>
      </c>
    </row>
    <row r="100" spans="1:4" ht="15.75" thickBot="1" x14ac:dyDescent="0.3">
      <c r="A100" s="70"/>
      <c r="B100" s="71" t="s">
        <v>96</v>
      </c>
      <c r="C100" s="71" t="s">
        <v>14</v>
      </c>
      <c r="D100" s="87">
        <v>502067.32</v>
      </c>
    </row>
    <row r="101" spans="1:4" ht="15.75" thickBot="1" x14ac:dyDescent="0.3">
      <c r="A101" s="70"/>
      <c r="B101" s="71" t="s">
        <v>97</v>
      </c>
      <c r="C101" s="71" t="s">
        <v>14</v>
      </c>
      <c r="D101" s="87">
        <v>0</v>
      </c>
    </row>
    <row r="102" spans="1:4" ht="15.75" thickBot="1" x14ac:dyDescent="0.3">
      <c r="A102" s="70"/>
      <c r="B102" s="71" t="s">
        <v>98</v>
      </c>
      <c r="C102" s="71" t="s">
        <v>14</v>
      </c>
      <c r="D102" s="87">
        <f>538900.23-40440.31</f>
        <v>498459.92</v>
      </c>
    </row>
    <row r="103" spans="1:4" ht="15.75" thickBot="1" x14ac:dyDescent="0.3">
      <c r="A103" s="70"/>
      <c r="B103" s="71" t="s">
        <v>99</v>
      </c>
      <c r="C103" s="71" t="s">
        <v>14</v>
      </c>
      <c r="D103" s="87">
        <f>D100</f>
        <v>502067.32</v>
      </c>
    </row>
    <row r="104" spans="1:4" ht="15.75" thickBot="1" x14ac:dyDescent="0.3">
      <c r="A104" s="70"/>
      <c r="B104" s="71" t="s">
        <v>100</v>
      </c>
      <c r="C104" s="71" t="s">
        <v>14</v>
      </c>
      <c r="D104" s="87">
        <v>0</v>
      </c>
    </row>
    <row r="105" spans="1:4" ht="15.75" thickBot="1" x14ac:dyDescent="0.3">
      <c r="A105" s="70"/>
      <c r="B105" s="72" t="s">
        <v>101</v>
      </c>
      <c r="C105" s="71" t="s">
        <v>14</v>
      </c>
      <c r="D105" s="83">
        <v>0</v>
      </c>
    </row>
    <row r="106" spans="1:4" ht="15.75" thickBot="1" x14ac:dyDescent="0.3">
      <c r="A106" s="84" t="s">
        <v>103</v>
      </c>
      <c r="B106" s="85" t="s">
        <v>92</v>
      </c>
      <c r="C106" s="86" t="s">
        <v>46</v>
      </c>
      <c r="D106" s="85" t="s">
        <v>122</v>
      </c>
    </row>
    <row r="107" spans="1:4" ht="15.75" thickBot="1" x14ac:dyDescent="0.3">
      <c r="A107" s="70"/>
      <c r="B107" s="72" t="s">
        <v>93</v>
      </c>
      <c r="C107" s="71" t="s">
        <v>46</v>
      </c>
      <c r="D107" s="72" t="s">
        <v>123</v>
      </c>
    </row>
    <row r="108" spans="1:4" ht="15.75" thickBot="1" x14ac:dyDescent="0.3">
      <c r="A108" s="70"/>
      <c r="B108" s="72" t="s">
        <v>94</v>
      </c>
      <c r="C108" s="71" t="s">
        <v>123</v>
      </c>
      <c r="D108" s="100">
        <f>2970.2181+401625.5901</f>
        <v>404595.80819999997</v>
      </c>
    </row>
    <row r="109" spans="1:4" ht="15.75" thickBot="1" x14ac:dyDescent="0.3">
      <c r="A109" s="70"/>
      <c r="B109" s="72" t="s">
        <v>95</v>
      </c>
      <c r="C109" s="71" t="s">
        <v>14</v>
      </c>
      <c r="D109" s="100">
        <f>30337.9-2888.62+3948922.86-3930959.62+787.88-350.71</f>
        <v>45849.689999999551</v>
      </c>
    </row>
    <row r="110" spans="1:4" ht="15.75" thickBot="1" x14ac:dyDescent="0.3">
      <c r="A110" s="70"/>
      <c r="B110" s="71" t="s">
        <v>96</v>
      </c>
      <c r="C110" s="71" t="s">
        <v>14</v>
      </c>
      <c r="D110" s="101">
        <f>27903.74+13615.85+2172.52</f>
        <v>43692.11</v>
      </c>
    </row>
    <row r="111" spans="1:4" ht="15.75" thickBot="1" x14ac:dyDescent="0.3">
      <c r="A111" s="70"/>
      <c r="B111" s="71" t="s">
        <v>97</v>
      </c>
      <c r="C111" s="71" t="s">
        <v>14</v>
      </c>
      <c r="D111" s="101">
        <f>D109-D110</f>
        <v>2157.5799999995506</v>
      </c>
    </row>
    <row r="112" spans="1:4" ht="15.75" thickBot="1" x14ac:dyDescent="0.3">
      <c r="A112" s="70"/>
      <c r="B112" s="71" t="s">
        <v>98</v>
      </c>
      <c r="C112" s="71" t="s">
        <v>14</v>
      </c>
      <c r="D112" s="101">
        <f>37270.19+939.4</f>
        <v>38209.590000000004</v>
      </c>
    </row>
    <row r="113" spans="1:4" ht="15.75" thickBot="1" x14ac:dyDescent="0.3">
      <c r="A113" s="70"/>
      <c r="B113" s="71" t="s">
        <v>99</v>
      </c>
      <c r="C113" s="71" t="s">
        <v>14</v>
      </c>
      <c r="D113" s="101">
        <f>D110</f>
        <v>43692.11</v>
      </c>
    </row>
    <row r="114" spans="1:4" ht="15.75" thickBot="1" x14ac:dyDescent="0.3">
      <c r="A114" s="70"/>
      <c r="B114" s="71" t="s">
        <v>100</v>
      </c>
      <c r="C114" s="71" t="s">
        <v>14</v>
      </c>
      <c r="D114" s="101">
        <v>0</v>
      </c>
    </row>
    <row r="115" spans="1:4" ht="15.75" thickBot="1" x14ac:dyDescent="0.3">
      <c r="A115" s="70"/>
      <c r="B115" s="72" t="s">
        <v>101</v>
      </c>
      <c r="C115" s="71" t="s">
        <v>14</v>
      </c>
      <c r="D115" s="100">
        <v>0</v>
      </c>
    </row>
    <row r="116" spans="1:4" ht="15.75" thickBot="1" x14ac:dyDescent="0.3">
      <c r="A116" s="84" t="s">
        <v>104</v>
      </c>
      <c r="B116" s="85" t="s">
        <v>92</v>
      </c>
      <c r="C116" s="86" t="s">
        <v>46</v>
      </c>
      <c r="D116" s="85" t="s">
        <v>124</v>
      </c>
    </row>
    <row r="117" spans="1:4" ht="15.75" thickBot="1" x14ac:dyDescent="0.3">
      <c r="A117" s="70"/>
      <c r="B117" s="72" t="s">
        <v>93</v>
      </c>
      <c r="C117" s="71" t="s">
        <v>46</v>
      </c>
      <c r="D117" s="72" t="s">
        <v>123</v>
      </c>
    </row>
    <row r="118" spans="1:4" ht="15.75" thickBot="1" x14ac:dyDescent="0.3">
      <c r="A118" s="70"/>
      <c r="B118" s="72" t="s">
        <v>94</v>
      </c>
      <c r="C118" s="71" t="s">
        <v>123</v>
      </c>
      <c r="D118" s="100">
        <f>666.4772+115.2548</f>
        <v>781.73200000000008</v>
      </c>
    </row>
    <row r="119" spans="1:4" ht="15.75" thickBot="1" x14ac:dyDescent="0.3">
      <c r="A119" s="70"/>
      <c r="B119" s="72" t="s">
        <v>95</v>
      </c>
      <c r="C119" s="71" t="s">
        <v>14</v>
      </c>
      <c r="D119" s="100">
        <f>8141.26+4384.18+115526.94-10603.17+5113.57+1441.72</f>
        <v>124004.5</v>
      </c>
    </row>
    <row r="120" spans="1:4" ht="15.75" thickBot="1" x14ac:dyDescent="0.3">
      <c r="A120" s="70"/>
      <c r="B120" s="71" t="s">
        <v>96</v>
      </c>
      <c r="C120" s="71" t="s">
        <v>14</v>
      </c>
      <c r="D120" s="101">
        <f>41348.91+78539.45+7522.33</f>
        <v>127410.69</v>
      </c>
    </row>
    <row r="121" spans="1:4" ht="15.75" thickBot="1" x14ac:dyDescent="0.3">
      <c r="A121" s="70"/>
      <c r="B121" s="71" t="s">
        <v>97</v>
      </c>
      <c r="C121" s="71" t="s">
        <v>14</v>
      </c>
      <c r="D121" s="101">
        <v>0</v>
      </c>
    </row>
    <row r="122" spans="1:4" ht="15.75" thickBot="1" x14ac:dyDescent="0.3">
      <c r="A122" s="70"/>
      <c r="B122" s="71" t="s">
        <v>98</v>
      </c>
      <c r="C122" s="71" t="s">
        <v>14</v>
      </c>
      <c r="D122" s="101">
        <f>259.43-241.25</f>
        <v>18.180000000000007</v>
      </c>
    </row>
    <row r="123" spans="1:4" ht="15.75" thickBot="1" x14ac:dyDescent="0.3">
      <c r="A123" s="70"/>
      <c r="B123" s="71" t="s">
        <v>99</v>
      </c>
      <c r="C123" s="71" t="s">
        <v>14</v>
      </c>
      <c r="D123" s="101">
        <f>D120</f>
        <v>127410.69</v>
      </c>
    </row>
    <row r="124" spans="1:4" ht="15.75" thickBot="1" x14ac:dyDescent="0.3">
      <c r="A124" s="70"/>
      <c r="B124" s="71" t="s">
        <v>100</v>
      </c>
      <c r="C124" s="71" t="s">
        <v>14</v>
      </c>
      <c r="D124" s="101">
        <v>0</v>
      </c>
    </row>
    <row r="125" spans="1:4" ht="15.75" thickBot="1" x14ac:dyDescent="0.3">
      <c r="A125" s="70"/>
      <c r="B125" s="72" t="s">
        <v>101</v>
      </c>
      <c r="C125" s="71" t="s">
        <v>14</v>
      </c>
      <c r="D125" s="100">
        <v>0</v>
      </c>
    </row>
    <row r="126" spans="1:4" ht="15.75" thickBot="1" x14ac:dyDescent="0.3">
      <c r="A126" s="84" t="s">
        <v>105</v>
      </c>
      <c r="B126" s="85" t="s">
        <v>92</v>
      </c>
      <c r="C126" s="86" t="s">
        <v>46</v>
      </c>
      <c r="D126" s="85" t="s">
        <v>125</v>
      </c>
    </row>
    <row r="127" spans="1:4" ht="15.75" thickBot="1" x14ac:dyDescent="0.3">
      <c r="A127" s="70"/>
      <c r="B127" s="72" t="s">
        <v>93</v>
      </c>
      <c r="C127" s="71" t="s">
        <v>46</v>
      </c>
      <c r="D127" s="72" t="s">
        <v>123</v>
      </c>
    </row>
    <row r="128" spans="1:4" ht="15.75" thickBot="1" x14ac:dyDescent="0.3">
      <c r="A128" s="70"/>
      <c r="B128" s="72" t="s">
        <v>94</v>
      </c>
      <c r="C128" s="71" t="s">
        <v>123</v>
      </c>
      <c r="D128" s="83">
        <v>5785.0482000000002</v>
      </c>
    </row>
    <row r="129" spans="1:4" ht="15.75" thickBot="1" x14ac:dyDescent="0.3">
      <c r="A129" s="70"/>
      <c r="B129" s="72" t="s">
        <v>95</v>
      </c>
      <c r="C129" s="71" t="s">
        <v>14</v>
      </c>
      <c r="D129" s="83">
        <f>62144.02-13341.82</f>
        <v>48802.2</v>
      </c>
    </row>
    <row r="130" spans="1:4" ht="15.75" thickBot="1" x14ac:dyDescent="0.3">
      <c r="A130" s="70"/>
      <c r="B130" s="71" t="s">
        <v>96</v>
      </c>
      <c r="C130" s="71" t="s">
        <v>14</v>
      </c>
      <c r="D130" s="87">
        <v>45331.89</v>
      </c>
    </row>
    <row r="131" spans="1:4" ht="15.75" thickBot="1" x14ac:dyDescent="0.3">
      <c r="A131" s="70"/>
      <c r="B131" s="71" t="s">
        <v>97</v>
      </c>
      <c r="C131" s="71" t="s">
        <v>14</v>
      </c>
      <c r="D131" s="87">
        <f>D129-D130</f>
        <v>3470.3099999999977</v>
      </c>
    </row>
    <row r="132" spans="1:4" ht="15.75" thickBot="1" x14ac:dyDescent="0.3">
      <c r="A132" s="70"/>
      <c r="B132" s="71" t="s">
        <v>98</v>
      </c>
      <c r="C132" s="71" t="s">
        <v>14</v>
      </c>
      <c r="D132" s="87">
        <f>35596.07+1705.01</f>
        <v>37301.08</v>
      </c>
    </row>
    <row r="133" spans="1:4" ht="15.75" thickBot="1" x14ac:dyDescent="0.3">
      <c r="A133" s="70"/>
      <c r="B133" s="71" t="s">
        <v>99</v>
      </c>
      <c r="C133" s="71" t="s">
        <v>14</v>
      </c>
      <c r="D133" s="87">
        <f>D130</f>
        <v>45331.89</v>
      </c>
    </row>
    <row r="134" spans="1:4" ht="15.75" thickBot="1" x14ac:dyDescent="0.3">
      <c r="A134" s="70"/>
      <c r="B134" s="71" t="s">
        <v>100</v>
      </c>
      <c r="C134" s="71" t="s">
        <v>14</v>
      </c>
      <c r="D134" s="87">
        <v>0</v>
      </c>
    </row>
    <row r="135" spans="1:4" ht="15.75" thickBot="1" x14ac:dyDescent="0.3">
      <c r="A135" s="70"/>
      <c r="B135" s="72" t="s">
        <v>101</v>
      </c>
      <c r="C135" s="71" t="s">
        <v>14</v>
      </c>
      <c r="D135" s="83">
        <v>0</v>
      </c>
    </row>
    <row r="136" spans="1:4" x14ac:dyDescent="0.25">
      <c r="A136" s="88"/>
      <c r="B136" s="89"/>
      <c r="C136" s="90"/>
      <c r="D136" s="91"/>
    </row>
    <row r="137" spans="1:4" ht="15.75" thickBot="1" x14ac:dyDescent="0.3">
      <c r="A137" s="54" t="s">
        <v>106</v>
      </c>
      <c r="B137" s="52"/>
      <c r="C137" s="52"/>
      <c r="D137" s="52"/>
    </row>
    <row r="138" spans="1:4" ht="15.75" thickBot="1" x14ac:dyDescent="0.3">
      <c r="A138" s="68" t="s">
        <v>108</v>
      </c>
      <c r="B138" s="77" t="s">
        <v>66</v>
      </c>
      <c r="C138" s="76" t="s">
        <v>107</v>
      </c>
      <c r="D138" s="77">
        <v>0</v>
      </c>
    </row>
    <row r="139" spans="1:4" ht="15.75" thickBot="1" x14ac:dyDescent="0.3">
      <c r="A139" s="70" t="s">
        <v>109</v>
      </c>
      <c r="B139" s="72" t="s">
        <v>67</v>
      </c>
      <c r="C139" s="71" t="s">
        <v>107</v>
      </c>
      <c r="D139" s="72">
        <v>0</v>
      </c>
    </row>
    <row r="140" spans="1:4" ht="15.75" thickBot="1" x14ac:dyDescent="0.3">
      <c r="A140" s="70" t="s">
        <v>110</v>
      </c>
      <c r="B140" s="72" t="s">
        <v>68</v>
      </c>
      <c r="C140" s="71" t="s">
        <v>107</v>
      </c>
      <c r="D140" s="72">
        <v>0</v>
      </c>
    </row>
    <row r="141" spans="1:4" ht="15.75" thickBot="1" x14ac:dyDescent="0.3">
      <c r="A141" s="70" t="s">
        <v>111</v>
      </c>
      <c r="B141" s="72" t="s">
        <v>69</v>
      </c>
      <c r="C141" s="71" t="s">
        <v>14</v>
      </c>
      <c r="D141" s="83">
        <v>0</v>
      </c>
    </row>
    <row r="142" spans="1:4" x14ac:dyDescent="0.25">
      <c r="A142" s="52"/>
      <c r="B142" s="52"/>
      <c r="C142" s="52"/>
      <c r="D142" s="52"/>
    </row>
    <row r="143" spans="1:4" ht="15.75" thickBot="1" x14ac:dyDescent="0.3">
      <c r="A143" s="54" t="s">
        <v>112</v>
      </c>
      <c r="B143" s="52"/>
      <c r="C143" s="52"/>
      <c r="D143" s="52"/>
    </row>
    <row r="144" spans="1:4" ht="15.75" thickBot="1" x14ac:dyDescent="0.3">
      <c r="A144" s="78">
        <v>48</v>
      </c>
      <c r="B144" s="77" t="s">
        <v>113</v>
      </c>
      <c r="C144" s="76" t="s">
        <v>107</v>
      </c>
      <c r="D144" s="77">
        <v>1</v>
      </c>
    </row>
    <row r="145" spans="1:4" ht="15.75" thickBot="1" x14ac:dyDescent="0.3">
      <c r="A145" s="92">
        <v>49</v>
      </c>
      <c r="B145" s="72" t="s">
        <v>114</v>
      </c>
      <c r="C145" s="71" t="s">
        <v>107</v>
      </c>
      <c r="D145" s="72">
        <v>0</v>
      </c>
    </row>
    <row r="146" spans="1:4" ht="15.75" thickBot="1" x14ac:dyDescent="0.3">
      <c r="A146" s="93">
        <v>50</v>
      </c>
      <c r="B146" s="94" t="s">
        <v>115</v>
      </c>
      <c r="C146" s="95" t="s">
        <v>14</v>
      </c>
      <c r="D146" s="111">
        <v>25169.119999999999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8"/>
  <sheetViews>
    <sheetView topLeftCell="A124" workbookViewId="0">
      <selection activeCell="D77" sqref="D77"/>
    </sheetView>
  </sheetViews>
  <sheetFormatPr defaultRowHeight="15" x14ac:dyDescent="0.25"/>
  <cols>
    <col min="1" max="1" width="7.5703125" customWidth="1"/>
    <col min="2" max="2" width="67.28515625" customWidth="1"/>
    <col min="3" max="3" width="10.140625" customWidth="1"/>
    <col min="4" max="4" width="54.5703125" customWidth="1"/>
  </cols>
  <sheetData>
    <row r="1" spans="1:4" x14ac:dyDescent="0.25">
      <c r="A1" s="1" t="s">
        <v>0</v>
      </c>
    </row>
    <row r="2" spans="1:4" x14ac:dyDescent="0.25">
      <c r="A2" s="2" t="s">
        <v>136</v>
      </c>
    </row>
    <row r="4" spans="1:4" x14ac:dyDescent="0.25">
      <c r="D4" s="3" t="s">
        <v>6</v>
      </c>
    </row>
    <row r="5" spans="1:4" x14ac:dyDescent="0.25">
      <c r="A5" s="110" t="s">
        <v>7</v>
      </c>
      <c r="B5" s="110"/>
      <c r="C5" s="110"/>
      <c r="D5" s="110"/>
    </row>
    <row r="6" spans="1:4" x14ac:dyDescent="0.25">
      <c r="A6" s="110" t="s">
        <v>126</v>
      </c>
      <c r="B6" s="110"/>
      <c r="C6" s="110"/>
      <c r="D6" s="110"/>
    </row>
    <row r="7" spans="1:4" x14ac:dyDescent="0.25">
      <c r="B7" s="96" t="s">
        <v>9</v>
      </c>
      <c r="C7" s="5">
        <v>42123</v>
      </c>
    </row>
    <row r="8" spans="1:4" x14ac:dyDescent="0.25">
      <c r="B8" s="96" t="s">
        <v>10</v>
      </c>
      <c r="C8" s="5">
        <v>41640</v>
      </c>
    </row>
    <row r="9" spans="1:4" x14ac:dyDescent="0.25">
      <c r="B9" s="96" t="s">
        <v>11</v>
      </c>
      <c r="C9" s="5">
        <v>42004</v>
      </c>
    </row>
    <row r="10" spans="1:4" x14ac:dyDescent="0.25">
      <c r="A10" s="4"/>
      <c r="B10" s="5"/>
    </row>
    <row r="11" spans="1:4" ht="15.75" thickBot="1" x14ac:dyDescent="0.3">
      <c r="A11" s="6" t="s">
        <v>12</v>
      </c>
    </row>
    <row r="12" spans="1:4" ht="16.5" thickBot="1" x14ac:dyDescent="0.3">
      <c r="A12" s="16" t="s">
        <v>2</v>
      </c>
      <c r="B12" s="16" t="s">
        <v>3</v>
      </c>
      <c r="C12" s="16" t="s">
        <v>4</v>
      </c>
      <c r="D12" s="17" t="s">
        <v>5</v>
      </c>
    </row>
    <row r="13" spans="1:4" x14ac:dyDescent="0.25">
      <c r="A13" s="8" t="s">
        <v>18</v>
      </c>
      <c r="B13" s="9" t="s">
        <v>13</v>
      </c>
      <c r="C13" s="10" t="s">
        <v>14</v>
      </c>
      <c r="D13" s="18">
        <v>0</v>
      </c>
    </row>
    <row r="14" spans="1:4" x14ac:dyDescent="0.25">
      <c r="A14" s="11" t="s">
        <v>19</v>
      </c>
      <c r="B14" s="12" t="s">
        <v>35</v>
      </c>
      <c r="C14" s="12" t="s">
        <v>14</v>
      </c>
      <c r="D14" s="19">
        <v>0</v>
      </c>
    </row>
    <row r="15" spans="1:4" x14ac:dyDescent="0.25">
      <c r="A15" s="11" t="s">
        <v>20</v>
      </c>
      <c r="B15" s="12" t="s">
        <v>36</v>
      </c>
      <c r="C15" s="12" t="s">
        <v>14</v>
      </c>
      <c r="D15" s="19">
        <v>0</v>
      </c>
    </row>
    <row r="16" spans="1:4" ht="25.5" x14ac:dyDescent="0.25">
      <c r="A16" s="11" t="s">
        <v>21</v>
      </c>
      <c r="B16" s="13" t="s">
        <v>134</v>
      </c>
      <c r="C16" s="12" t="s">
        <v>14</v>
      </c>
      <c r="D16" s="19">
        <f>839962.89-224.75</f>
        <v>839738.14</v>
      </c>
    </row>
    <row r="17" spans="1:4" x14ac:dyDescent="0.25">
      <c r="A17" s="11" t="s">
        <v>22</v>
      </c>
      <c r="B17" s="12" t="s">
        <v>37</v>
      </c>
      <c r="C17" s="12" t="s">
        <v>14</v>
      </c>
      <c r="D17" s="19">
        <f>520115.75+22742.74</f>
        <v>542858.49</v>
      </c>
    </row>
    <row r="18" spans="1:4" x14ac:dyDescent="0.25">
      <c r="A18" s="11" t="s">
        <v>23</v>
      </c>
      <c r="B18" s="11" t="s">
        <v>135</v>
      </c>
      <c r="C18" s="12" t="s">
        <v>14</v>
      </c>
      <c r="D18" s="19">
        <f>86747.1+3183.48+197448.57</f>
        <v>287379.15000000002</v>
      </c>
    </row>
    <row r="19" spans="1:4" x14ac:dyDescent="0.25">
      <c r="A19" s="11" t="s">
        <v>24</v>
      </c>
      <c r="B19" s="12" t="s">
        <v>38</v>
      </c>
      <c r="C19" s="12" t="s">
        <v>14</v>
      </c>
      <c r="D19" s="19">
        <v>0</v>
      </c>
    </row>
    <row r="20" spans="1:4" x14ac:dyDescent="0.25">
      <c r="A20" s="11" t="s">
        <v>25</v>
      </c>
      <c r="B20" s="13" t="s">
        <v>15</v>
      </c>
      <c r="C20" s="12" t="s">
        <v>14</v>
      </c>
      <c r="D20" s="19">
        <f>683554.74-224.75</f>
        <v>683329.99</v>
      </c>
    </row>
    <row r="21" spans="1:4" x14ac:dyDescent="0.25">
      <c r="A21" s="11" t="s">
        <v>26</v>
      </c>
      <c r="B21" s="12" t="s">
        <v>39</v>
      </c>
      <c r="C21" s="12" t="s">
        <v>14</v>
      </c>
      <c r="D21" s="19">
        <f>423114.75+72671.68+157466.84+25701.47-224.75</f>
        <v>678729.99</v>
      </c>
    </row>
    <row r="22" spans="1:4" x14ac:dyDescent="0.25">
      <c r="A22" s="11" t="s">
        <v>27</v>
      </c>
      <c r="B22" s="12" t="s">
        <v>40</v>
      </c>
      <c r="C22" s="12" t="s">
        <v>14</v>
      </c>
      <c r="D22" s="19">
        <v>0</v>
      </c>
    </row>
    <row r="23" spans="1:4" x14ac:dyDescent="0.25">
      <c r="A23" s="11" t="s">
        <v>28</v>
      </c>
      <c r="B23" s="12" t="s">
        <v>41</v>
      </c>
      <c r="C23" s="12" t="s">
        <v>14</v>
      </c>
      <c r="D23" s="19">
        <v>0</v>
      </c>
    </row>
    <row r="24" spans="1:4" x14ac:dyDescent="0.25">
      <c r="A24" s="11" t="s">
        <v>29</v>
      </c>
      <c r="B24" s="12" t="s">
        <v>42</v>
      </c>
      <c r="C24" s="12" t="s">
        <v>14</v>
      </c>
      <c r="D24" s="19">
        <v>4600</v>
      </c>
    </row>
    <row r="25" spans="1:4" x14ac:dyDescent="0.25">
      <c r="A25" s="11" t="s">
        <v>30</v>
      </c>
      <c r="B25" s="12" t="s">
        <v>43</v>
      </c>
      <c r="C25" s="12" t="s">
        <v>14</v>
      </c>
      <c r="D25" s="19">
        <v>0</v>
      </c>
    </row>
    <row r="26" spans="1:4" x14ac:dyDescent="0.25">
      <c r="A26" s="11" t="s">
        <v>31</v>
      </c>
      <c r="B26" s="13" t="s">
        <v>16</v>
      </c>
      <c r="C26" s="12" t="s">
        <v>14</v>
      </c>
      <c r="D26" s="19">
        <v>683329.99</v>
      </c>
    </row>
    <row r="27" spans="1:4" x14ac:dyDescent="0.25">
      <c r="A27" s="11" t="s">
        <v>32</v>
      </c>
      <c r="B27" s="13" t="s">
        <v>17</v>
      </c>
      <c r="C27" s="12" t="s">
        <v>14</v>
      </c>
      <c r="D27" s="19">
        <v>-8699.64</v>
      </c>
    </row>
    <row r="28" spans="1:4" x14ac:dyDescent="0.25">
      <c r="A28" s="11" t="s">
        <v>33</v>
      </c>
      <c r="B28" s="12" t="s">
        <v>35</v>
      </c>
      <c r="C28" s="12" t="s">
        <v>14</v>
      </c>
      <c r="D28" s="19">
        <v>0</v>
      </c>
    </row>
    <row r="29" spans="1:4" ht="15.75" thickBot="1" x14ac:dyDescent="0.3">
      <c r="A29" s="14" t="s">
        <v>34</v>
      </c>
      <c r="B29" s="15" t="s">
        <v>36</v>
      </c>
      <c r="C29" s="15"/>
      <c r="D29" s="20">
        <v>8699.64</v>
      </c>
    </row>
    <row r="31" spans="1:4" ht="15.75" thickBot="1" x14ac:dyDescent="0.3">
      <c r="A31" s="6" t="s">
        <v>44</v>
      </c>
    </row>
    <row r="32" spans="1:4" ht="15.75" thickBot="1" x14ac:dyDescent="0.3">
      <c r="A32" s="24" t="s">
        <v>49</v>
      </c>
      <c r="B32" s="32" t="s">
        <v>45</v>
      </c>
      <c r="C32" s="32" t="s">
        <v>46</v>
      </c>
      <c r="D32" s="26" t="s">
        <v>54</v>
      </c>
    </row>
    <row r="33" spans="1:4" ht="15.75" thickBot="1" x14ac:dyDescent="0.3">
      <c r="A33" s="21"/>
      <c r="B33" s="22" t="s">
        <v>47</v>
      </c>
      <c r="C33" s="22" t="s">
        <v>46</v>
      </c>
      <c r="D33" s="27" t="s">
        <v>55</v>
      </c>
    </row>
    <row r="34" spans="1:4" ht="15.75" thickBot="1" x14ac:dyDescent="0.3">
      <c r="A34" s="21"/>
      <c r="B34" s="22" t="s">
        <v>48</v>
      </c>
      <c r="C34" s="22" t="s">
        <v>46</v>
      </c>
      <c r="D34" s="27" t="s">
        <v>137</v>
      </c>
    </row>
    <row r="35" spans="1:4" ht="15.75" thickBot="1" x14ac:dyDescent="0.3">
      <c r="A35" s="21"/>
      <c r="B35" s="22" t="s">
        <v>117</v>
      </c>
      <c r="C35" s="22" t="s">
        <v>46</v>
      </c>
      <c r="D35" s="40" t="s">
        <v>116</v>
      </c>
    </row>
    <row r="36" spans="1:4" ht="15.75" thickBot="1" x14ac:dyDescent="0.3">
      <c r="A36" s="21" t="s">
        <v>74</v>
      </c>
      <c r="B36" s="31" t="s">
        <v>45</v>
      </c>
      <c r="C36" s="31" t="s">
        <v>46</v>
      </c>
      <c r="D36" s="28" t="s">
        <v>57</v>
      </c>
    </row>
    <row r="37" spans="1:4" ht="15.75" thickBot="1" x14ac:dyDescent="0.3">
      <c r="A37" s="21"/>
      <c r="B37" s="22" t="s">
        <v>47</v>
      </c>
      <c r="C37" s="22" t="s">
        <v>46</v>
      </c>
      <c r="D37" s="27" t="s">
        <v>58</v>
      </c>
    </row>
    <row r="38" spans="1:4" ht="15.75" thickBot="1" x14ac:dyDescent="0.3">
      <c r="A38" s="21"/>
      <c r="B38" s="22" t="s">
        <v>48</v>
      </c>
      <c r="C38" s="22" t="s">
        <v>46</v>
      </c>
      <c r="D38" s="27" t="s">
        <v>56</v>
      </c>
    </row>
    <row r="39" spans="1:4" ht="15.75" thickBot="1" x14ac:dyDescent="0.3">
      <c r="A39" s="21"/>
      <c r="B39" s="22" t="s">
        <v>117</v>
      </c>
      <c r="C39" s="22" t="s">
        <v>46</v>
      </c>
      <c r="D39" s="41">
        <v>3808160770</v>
      </c>
    </row>
    <row r="40" spans="1:4" ht="15.75" thickBot="1" x14ac:dyDescent="0.3">
      <c r="A40" s="21" t="s">
        <v>75</v>
      </c>
      <c r="B40" s="31" t="s">
        <v>45</v>
      </c>
      <c r="C40" s="31" t="s">
        <v>46</v>
      </c>
      <c r="D40" s="28" t="s">
        <v>59</v>
      </c>
    </row>
    <row r="41" spans="1:4" ht="15.75" thickBot="1" x14ac:dyDescent="0.3">
      <c r="A41" s="21"/>
      <c r="B41" s="22" t="s">
        <v>47</v>
      </c>
      <c r="C41" s="22" t="s">
        <v>46</v>
      </c>
      <c r="D41" s="27" t="s">
        <v>60</v>
      </c>
    </row>
    <row r="42" spans="1:4" ht="15.75" thickBot="1" x14ac:dyDescent="0.3">
      <c r="A42" s="21"/>
      <c r="B42" s="22" t="s">
        <v>48</v>
      </c>
      <c r="C42" s="22" t="s">
        <v>46</v>
      </c>
      <c r="D42" s="27" t="s">
        <v>61</v>
      </c>
    </row>
    <row r="43" spans="1:4" ht="15.75" thickBot="1" x14ac:dyDescent="0.3">
      <c r="A43" s="21"/>
      <c r="B43" s="22" t="s">
        <v>117</v>
      </c>
      <c r="C43" s="22" t="s">
        <v>46</v>
      </c>
      <c r="D43" s="41">
        <v>3807000117</v>
      </c>
    </row>
    <row r="44" spans="1:4" ht="15.75" thickBot="1" x14ac:dyDescent="0.3">
      <c r="A44" s="21" t="s">
        <v>76</v>
      </c>
      <c r="B44" s="31" t="s">
        <v>45</v>
      </c>
      <c r="C44" s="31" t="s">
        <v>46</v>
      </c>
      <c r="D44" s="28" t="s">
        <v>127</v>
      </c>
    </row>
    <row r="45" spans="1:4" ht="15.75" thickBot="1" x14ac:dyDescent="0.3">
      <c r="A45" s="21"/>
      <c r="B45" s="22" t="s">
        <v>47</v>
      </c>
      <c r="C45" s="22" t="s">
        <v>46</v>
      </c>
      <c r="D45" s="27" t="s">
        <v>138</v>
      </c>
    </row>
    <row r="46" spans="1:4" ht="15.75" thickBot="1" x14ac:dyDescent="0.3">
      <c r="A46" s="21"/>
      <c r="B46" s="22" t="s">
        <v>48</v>
      </c>
      <c r="C46" s="22" t="s">
        <v>46</v>
      </c>
      <c r="D46" s="27" t="s">
        <v>56</v>
      </c>
    </row>
    <row r="47" spans="1:4" ht="15.75" thickBot="1" x14ac:dyDescent="0.3">
      <c r="A47" s="21"/>
      <c r="B47" s="22" t="s">
        <v>117</v>
      </c>
      <c r="C47" s="22" t="s">
        <v>46</v>
      </c>
      <c r="D47" s="41">
        <v>3812149850</v>
      </c>
    </row>
    <row r="48" spans="1:4" ht="15.75" thickBot="1" x14ac:dyDescent="0.3">
      <c r="A48" s="21" t="s">
        <v>77</v>
      </c>
      <c r="B48" s="31" t="s">
        <v>45</v>
      </c>
      <c r="C48" s="31" t="s">
        <v>46</v>
      </c>
      <c r="D48" s="28" t="s">
        <v>139</v>
      </c>
    </row>
    <row r="49" spans="1:4" ht="15.75" thickBot="1" x14ac:dyDescent="0.3">
      <c r="A49" s="21"/>
      <c r="B49" s="22" t="s">
        <v>47</v>
      </c>
      <c r="C49" s="22" t="s">
        <v>46</v>
      </c>
      <c r="D49" s="27" t="s">
        <v>128</v>
      </c>
    </row>
    <row r="50" spans="1:4" ht="15.75" thickBot="1" x14ac:dyDescent="0.3">
      <c r="A50" s="21"/>
      <c r="B50" s="22" t="s">
        <v>48</v>
      </c>
      <c r="C50" s="22" t="s">
        <v>46</v>
      </c>
      <c r="D50" s="27" t="s">
        <v>52</v>
      </c>
    </row>
    <row r="51" spans="1:4" ht="15.75" thickBot="1" x14ac:dyDescent="0.3">
      <c r="A51" s="21"/>
      <c r="B51" s="22" t="s">
        <v>117</v>
      </c>
      <c r="C51" s="22" t="s">
        <v>46</v>
      </c>
      <c r="D51" s="41">
        <v>3810333490</v>
      </c>
    </row>
    <row r="52" spans="1:4" ht="15.75" thickBot="1" x14ac:dyDescent="0.3">
      <c r="A52" s="21" t="s">
        <v>78</v>
      </c>
      <c r="B52" s="31" t="s">
        <v>45</v>
      </c>
      <c r="C52" s="31" t="s">
        <v>46</v>
      </c>
      <c r="D52" s="28" t="s">
        <v>129</v>
      </c>
    </row>
    <row r="53" spans="1:4" ht="15.75" thickBot="1" x14ac:dyDescent="0.3">
      <c r="A53" s="21"/>
      <c r="B53" s="22" t="s">
        <v>47</v>
      </c>
      <c r="C53" s="22" t="s">
        <v>46</v>
      </c>
      <c r="D53" s="27" t="s">
        <v>130</v>
      </c>
    </row>
    <row r="54" spans="1:4" ht="15.75" thickBot="1" x14ac:dyDescent="0.3">
      <c r="A54" s="21"/>
      <c r="B54" s="22" t="s">
        <v>48</v>
      </c>
      <c r="C54" s="22" t="s">
        <v>46</v>
      </c>
      <c r="D54" s="27" t="s">
        <v>52</v>
      </c>
    </row>
    <row r="55" spans="1:4" ht="15.75" thickBot="1" x14ac:dyDescent="0.3">
      <c r="A55" s="21"/>
      <c r="B55" s="22" t="s">
        <v>117</v>
      </c>
      <c r="C55" s="22" t="s">
        <v>46</v>
      </c>
      <c r="D55" s="42" t="s">
        <v>140</v>
      </c>
    </row>
    <row r="56" spans="1:4" ht="15.75" thickBot="1" x14ac:dyDescent="0.3">
      <c r="A56" s="21" t="s">
        <v>79</v>
      </c>
      <c r="B56" s="31" t="s">
        <v>45</v>
      </c>
      <c r="C56" s="31" t="s">
        <v>46</v>
      </c>
      <c r="D56" s="28" t="s">
        <v>141</v>
      </c>
    </row>
    <row r="57" spans="1:4" ht="15.75" thickBot="1" x14ac:dyDescent="0.3">
      <c r="A57" s="21"/>
      <c r="B57" s="22" t="s">
        <v>47</v>
      </c>
      <c r="C57" s="22" t="s">
        <v>46</v>
      </c>
      <c r="D57" s="27" t="s">
        <v>64</v>
      </c>
    </row>
    <row r="58" spans="1:4" ht="15.75" thickBot="1" x14ac:dyDescent="0.3">
      <c r="A58" s="21"/>
      <c r="B58" s="22" t="s">
        <v>48</v>
      </c>
      <c r="C58" s="22" t="s">
        <v>46</v>
      </c>
      <c r="D58" s="27" t="s">
        <v>56</v>
      </c>
    </row>
    <row r="59" spans="1:4" ht="15.75" thickBot="1" x14ac:dyDescent="0.3">
      <c r="A59" s="21"/>
      <c r="B59" s="22" t="s">
        <v>117</v>
      </c>
      <c r="C59" s="22" t="s">
        <v>46</v>
      </c>
      <c r="D59" s="41">
        <v>3811171757</v>
      </c>
    </row>
    <row r="60" spans="1:4" ht="26.25" thickBot="1" x14ac:dyDescent="0.3">
      <c r="A60" s="21" t="s">
        <v>79</v>
      </c>
      <c r="B60" s="31" t="s">
        <v>45</v>
      </c>
      <c r="C60" s="31" t="s">
        <v>46</v>
      </c>
      <c r="D60" s="28" t="s">
        <v>132</v>
      </c>
    </row>
    <row r="61" spans="1:4" ht="15.75" thickBot="1" x14ac:dyDescent="0.3">
      <c r="A61" s="21"/>
      <c r="B61" s="22" t="s">
        <v>47</v>
      </c>
      <c r="C61" s="22" t="s">
        <v>46</v>
      </c>
      <c r="D61" s="27" t="s">
        <v>133</v>
      </c>
    </row>
    <row r="62" spans="1:4" ht="15.75" thickBot="1" x14ac:dyDescent="0.3">
      <c r="A62" s="21"/>
      <c r="B62" s="22" t="s">
        <v>48</v>
      </c>
      <c r="C62" s="22" t="s">
        <v>46</v>
      </c>
      <c r="D62" s="27" t="s">
        <v>56</v>
      </c>
    </row>
    <row r="63" spans="1:4" ht="15.75" thickBot="1" x14ac:dyDescent="0.3">
      <c r="A63" s="21"/>
      <c r="B63" s="22" t="s">
        <v>117</v>
      </c>
      <c r="C63" s="22" t="s">
        <v>46</v>
      </c>
      <c r="D63" s="41">
        <v>3808170471</v>
      </c>
    </row>
    <row r="64" spans="1:4" ht="15.75" thickBot="1" x14ac:dyDescent="0.3">
      <c r="A64" s="21" t="s">
        <v>79</v>
      </c>
      <c r="B64" s="31" t="s">
        <v>45</v>
      </c>
      <c r="C64" s="31" t="s">
        <v>46</v>
      </c>
      <c r="D64" s="28" t="s">
        <v>142</v>
      </c>
    </row>
    <row r="65" spans="1:4" ht="15.75" thickBot="1" x14ac:dyDescent="0.3">
      <c r="A65" s="21"/>
      <c r="B65" s="22" t="s">
        <v>47</v>
      </c>
      <c r="C65" s="22" t="s">
        <v>46</v>
      </c>
      <c r="D65" s="27" t="s">
        <v>64</v>
      </c>
    </row>
    <row r="66" spans="1:4" ht="15.75" thickBot="1" x14ac:dyDescent="0.3">
      <c r="A66" s="21"/>
      <c r="B66" s="22" t="s">
        <v>48</v>
      </c>
      <c r="C66" s="22" t="s">
        <v>46</v>
      </c>
      <c r="D66" s="27" t="s">
        <v>143</v>
      </c>
    </row>
    <row r="67" spans="1:4" ht="15.75" thickBot="1" x14ac:dyDescent="0.3">
      <c r="A67" s="21"/>
      <c r="B67" s="22" t="s">
        <v>117</v>
      </c>
      <c r="C67" s="22" t="s">
        <v>46</v>
      </c>
      <c r="D67" s="41">
        <v>3811171757</v>
      </c>
    </row>
    <row r="68" spans="1:4" ht="26.25" thickBot="1" x14ac:dyDescent="0.3">
      <c r="A68" s="21" t="s">
        <v>79</v>
      </c>
      <c r="B68" s="31" t="s">
        <v>45</v>
      </c>
      <c r="C68" s="31" t="s">
        <v>46</v>
      </c>
      <c r="D68" s="28" t="s">
        <v>144</v>
      </c>
    </row>
    <row r="69" spans="1:4" ht="15.75" thickBot="1" x14ac:dyDescent="0.3">
      <c r="A69" s="21"/>
      <c r="B69" s="22" t="s">
        <v>47</v>
      </c>
      <c r="C69" s="22" t="s">
        <v>46</v>
      </c>
      <c r="D69" s="27" t="s">
        <v>145</v>
      </c>
    </row>
    <row r="70" spans="1:4" ht="15.75" thickBot="1" x14ac:dyDescent="0.3">
      <c r="A70" s="21"/>
      <c r="B70" s="22" t="s">
        <v>48</v>
      </c>
      <c r="C70" s="22" t="s">
        <v>46</v>
      </c>
      <c r="D70" s="27" t="s">
        <v>52</v>
      </c>
    </row>
    <row r="71" spans="1:4" ht="15.75" thickBot="1" x14ac:dyDescent="0.3">
      <c r="A71" s="21"/>
      <c r="B71" s="22" t="s">
        <v>117</v>
      </c>
      <c r="C71" s="22" t="s">
        <v>46</v>
      </c>
      <c r="D71" s="41">
        <v>3811145228</v>
      </c>
    </row>
    <row r="73" spans="1:4" ht="15.75" thickBot="1" x14ac:dyDescent="0.3">
      <c r="A73" s="6" t="s">
        <v>65</v>
      </c>
    </row>
    <row r="74" spans="1:4" ht="15.75" thickBot="1" x14ac:dyDescent="0.3">
      <c r="A74" s="24" t="s">
        <v>70</v>
      </c>
      <c r="B74" s="25" t="s">
        <v>66</v>
      </c>
      <c r="C74" s="25" t="s">
        <v>46</v>
      </c>
      <c r="D74" s="29">
        <v>0</v>
      </c>
    </row>
    <row r="75" spans="1:4" ht="15.75" thickBot="1" x14ac:dyDescent="0.3">
      <c r="A75" s="21" t="s">
        <v>71</v>
      </c>
      <c r="B75" s="22" t="s">
        <v>67</v>
      </c>
      <c r="C75" s="22" t="s">
        <v>46</v>
      </c>
      <c r="D75" s="27">
        <v>0</v>
      </c>
    </row>
    <row r="76" spans="1:4" ht="15.75" thickBot="1" x14ac:dyDescent="0.3">
      <c r="A76" s="21" t="s">
        <v>72</v>
      </c>
      <c r="B76" s="22" t="s">
        <v>68</v>
      </c>
      <c r="C76" s="22" t="s">
        <v>46</v>
      </c>
      <c r="D76" s="27">
        <v>0</v>
      </c>
    </row>
    <row r="77" spans="1:4" ht="15.75" thickBot="1" x14ac:dyDescent="0.3">
      <c r="A77" s="24" t="s">
        <v>73</v>
      </c>
      <c r="B77" s="34" t="s">
        <v>69</v>
      </c>
      <c r="C77" s="34" t="s">
        <v>14</v>
      </c>
      <c r="D77" s="35">
        <v>0</v>
      </c>
    </row>
    <row r="79" spans="1:4" ht="15.75" thickBot="1" x14ac:dyDescent="0.3">
      <c r="A79" s="6" t="s">
        <v>80</v>
      </c>
    </row>
    <row r="80" spans="1:4" ht="15.75" thickBot="1" x14ac:dyDescent="0.3">
      <c r="A80" s="33" t="s">
        <v>83</v>
      </c>
      <c r="B80" s="29" t="s">
        <v>81</v>
      </c>
      <c r="C80" s="25" t="s">
        <v>14</v>
      </c>
      <c r="D80" s="39">
        <v>0</v>
      </c>
    </row>
    <row r="81" spans="1:4" ht="15.75" thickBot="1" x14ac:dyDescent="0.3">
      <c r="A81" s="7" t="s">
        <v>84</v>
      </c>
      <c r="B81" s="22" t="s">
        <v>89</v>
      </c>
      <c r="C81" s="22" t="s">
        <v>14</v>
      </c>
      <c r="D81" s="30">
        <v>0</v>
      </c>
    </row>
    <row r="82" spans="1:4" ht="15.75" thickBot="1" x14ac:dyDescent="0.3">
      <c r="A82" s="7" t="s">
        <v>85</v>
      </c>
      <c r="B82" s="22" t="s">
        <v>90</v>
      </c>
      <c r="C82" s="22" t="s">
        <v>14</v>
      </c>
      <c r="D82" s="30">
        <v>0</v>
      </c>
    </row>
    <row r="83" spans="1:4" ht="15.75" thickBot="1" x14ac:dyDescent="0.3">
      <c r="A83" s="7" t="s">
        <v>86</v>
      </c>
      <c r="B83" s="27" t="s">
        <v>82</v>
      </c>
      <c r="C83" s="22" t="s">
        <v>14</v>
      </c>
      <c r="D83" s="30">
        <f>-((197934.18-7202.7)+(75746.19-3932.32)+(17413.04-3126.12)+(1286.4-1692.19)+(179.09-2111.01)+(30027.05-3597.89))</f>
        <v>-300923.71999999997</v>
      </c>
    </row>
    <row r="84" spans="1:4" ht="15.75" thickBot="1" x14ac:dyDescent="0.3">
      <c r="A84" s="7" t="s">
        <v>87</v>
      </c>
      <c r="B84" s="22" t="s">
        <v>89</v>
      </c>
      <c r="C84" s="22" t="s">
        <v>14</v>
      </c>
      <c r="D84" s="30">
        <v>0</v>
      </c>
    </row>
    <row r="85" spans="1:4" ht="15.75" thickBot="1" x14ac:dyDescent="0.3">
      <c r="A85" s="7" t="s">
        <v>88</v>
      </c>
      <c r="B85" s="22" t="s">
        <v>90</v>
      </c>
      <c r="C85" s="22" t="s">
        <v>14</v>
      </c>
      <c r="D85" s="30">
        <v>300923.71999999997</v>
      </c>
    </row>
    <row r="87" spans="1:4" ht="15.75" thickBot="1" x14ac:dyDescent="0.3">
      <c r="A87" s="6" t="s">
        <v>91</v>
      </c>
    </row>
    <row r="88" spans="1:4" ht="15.75" thickBot="1" x14ac:dyDescent="0.3">
      <c r="A88" s="48" t="s">
        <v>102</v>
      </c>
      <c r="B88" s="49" t="s">
        <v>92</v>
      </c>
      <c r="C88" s="50" t="s">
        <v>46</v>
      </c>
      <c r="D88" s="49" t="s">
        <v>121</v>
      </c>
    </row>
    <row r="89" spans="1:4" ht="15.75" thickBot="1" x14ac:dyDescent="0.3">
      <c r="A89" s="21"/>
      <c r="B89" s="27" t="s">
        <v>93</v>
      </c>
      <c r="C89" s="22" t="s">
        <v>46</v>
      </c>
      <c r="D89" s="27" t="s">
        <v>120</v>
      </c>
    </row>
    <row r="90" spans="1:4" ht="15.75" thickBot="1" x14ac:dyDescent="0.3">
      <c r="A90" s="21"/>
      <c r="B90" s="27" t="s">
        <v>94</v>
      </c>
      <c r="C90" s="22" t="s">
        <v>120</v>
      </c>
      <c r="D90" s="30">
        <v>979.64</v>
      </c>
    </row>
    <row r="91" spans="1:4" ht="15.75" thickBot="1" x14ac:dyDescent="0.3">
      <c r="A91" s="21"/>
      <c r="B91" s="27" t="s">
        <v>95</v>
      </c>
      <c r="C91" s="22" t="s">
        <v>14</v>
      </c>
      <c r="D91" s="30">
        <f>980333.84+7061.19</f>
        <v>987395.02999999991</v>
      </c>
    </row>
    <row r="92" spans="1:4" ht="15.75" thickBot="1" x14ac:dyDescent="0.3">
      <c r="A92" s="21"/>
      <c r="B92" s="22" t="s">
        <v>96</v>
      </c>
      <c r="C92" s="22" t="s">
        <v>14</v>
      </c>
      <c r="D92" s="43">
        <v>796663.55</v>
      </c>
    </row>
    <row r="93" spans="1:4" ht="15.75" thickBot="1" x14ac:dyDescent="0.3">
      <c r="A93" s="21"/>
      <c r="B93" s="22" t="s">
        <v>97</v>
      </c>
      <c r="C93" s="22" t="s">
        <v>14</v>
      </c>
      <c r="D93" s="43">
        <f>D91-D92</f>
        <v>190731.47999999986</v>
      </c>
    </row>
    <row r="94" spans="1:4" ht="15.75" thickBot="1" x14ac:dyDescent="0.3">
      <c r="A94" s="21"/>
      <c r="B94" s="22" t="s">
        <v>98</v>
      </c>
      <c r="C94" s="22" t="s">
        <v>14</v>
      </c>
      <c r="D94" s="43">
        <v>775423.71</v>
      </c>
    </row>
    <row r="95" spans="1:4" ht="15.75" thickBot="1" x14ac:dyDescent="0.3">
      <c r="A95" s="21"/>
      <c r="B95" s="22" t="s">
        <v>99</v>
      </c>
      <c r="C95" s="22" t="s">
        <v>14</v>
      </c>
      <c r="D95" s="43">
        <f>D92</f>
        <v>796663.55</v>
      </c>
    </row>
    <row r="96" spans="1:4" ht="15.75" thickBot="1" x14ac:dyDescent="0.3">
      <c r="A96" s="21"/>
      <c r="B96" s="22" t="s">
        <v>100</v>
      </c>
      <c r="C96" s="22" t="s">
        <v>14</v>
      </c>
      <c r="D96" s="43">
        <v>0</v>
      </c>
    </row>
    <row r="97" spans="1:4" ht="15.75" thickBot="1" x14ac:dyDescent="0.3">
      <c r="A97" s="21"/>
      <c r="B97" s="27" t="s">
        <v>101</v>
      </c>
      <c r="C97" s="22" t="s">
        <v>14</v>
      </c>
      <c r="D97" s="30">
        <v>0</v>
      </c>
    </row>
    <row r="98" spans="1:4" ht="15.75" thickBot="1" x14ac:dyDescent="0.3">
      <c r="A98" s="48" t="s">
        <v>103</v>
      </c>
      <c r="B98" s="49" t="s">
        <v>92</v>
      </c>
      <c r="C98" s="50" t="s">
        <v>46</v>
      </c>
      <c r="D98" s="49" t="s">
        <v>122</v>
      </c>
    </row>
    <row r="99" spans="1:4" ht="15.75" thickBot="1" x14ac:dyDescent="0.3">
      <c r="A99" s="21"/>
      <c r="B99" s="27" t="s">
        <v>93</v>
      </c>
      <c r="C99" s="22" t="s">
        <v>46</v>
      </c>
      <c r="D99" s="27" t="s">
        <v>123</v>
      </c>
    </row>
    <row r="100" spans="1:4" ht="15.75" thickBot="1" x14ac:dyDescent="0.3">
      <c r="A100" s="21"/>
      <c r="B100" s="27" t="s">
        <v>94</v>
      </c>
      <c r="C100" s="22" t="s">
        <v>123</v>
      </c>
      <c r="D100" s="97">
        <v>7362.95</v>
      </c>
    </row>
    <row r="101" spans="1:4" ht="15.75" thickBot="1" x14ac:dyDescent="0.3">
      <c r="A101" s="21"/>
      <c r="B101" s="27" t="s">
        <v>95</v>
      </c>
      <c r="C101" s="22" t="s">
        <v>14</v>
      </c>
      <c r="D101" s="97">
        <f>75548.39+522.11+1000.85+5271.86</f>
        <v>82343.210000000006</v>
      </c>
    </row>
    <row r="102" spans="1:4" ht="15.75" thickBot="1" x14ac:dyDescent="0.3">
      <c r="A102" s="21"/>
      <c r="B102" s="22" t="s">
        <v>96</v>
      </c>
      <c r="C102" s="22" t="s">
        <v>14</v>
      </c>
      <c r="D102" s="98">
        <f>61783.58+8204.63</f>
        <v>69988.210000000006</v>
      </c>
    </row>
    <row r="103" spans="1:4" ht="15.75" thickBot="1" x14ac:dyDescent="0.3">
      <c r="A103" s="21"/>
      <c r="B103" s="22" t="s">
        <v>97</v>
      </c>
      <c r="C103" s="22" t="s">
        <v>14</v>
      </c>
      <c r="D103" s="98">
        <f>D101-D102</f>
        <v>12355</v>
      </c>
    </row>
    <row r="104" spans="1:4" ht="15.75" thickBot="1" x14ac:dyDescent="0.3">
      <c r="A104" s="21"/>
      <c r="B104" s="22" t="s">
        <v>98</v>
      </c>
      <c r="C104" s="22" t="s">
        <v>14</v>
      </c>
      <c r="D104" s="98">
        <f>82681.06</f>
        <v>82681.06</v>
      </c>
    </row>
    <row r="105" spans="1:4" ht="15.75" thickBot="1" x14ac:dyDescent="0.3">
      <c r="A105" s="21"/>
      <c r="B105" s="22" t="s">
        <v>99</v>
      </c>
      <c r="C105" s="22" t="s">
        <v>14</v>
      </c>
      <c r="D105" s="98">
        <f>D102</f>
        <v>69988.210000000006</v>
      </c>
    </row>
    <row r="106" spans="1:4" ht="15.75" thickBot="1" x14ac:dyDescent="0.3">
      <c r="A106" s="21"/>
      <c r="B106" s="22" t="s">
        <v>100</v>
      </c>
      <c r="C106" s="22" t="s">
        <v>14</v>
      </c>
      <c r="D106" s="98">
        <v>0</v>
      </c>
    </row>
    <row r="107" spans="1:4" ht="15.75" thickBot="1" x14ac:dyDescent="0.3">
      <c r="A107" s="21"/>
      <c r="B107" s="27" t="s">
        <v>101</v>
      </c>
      <c r="C107" s="22" t="s">
        <v>14</v>
      </c>
      <c r="D107" s="97">
        <v>0</v>
      </c>
    </row>
    <row r="108" spans="1:4" ht="15.75" thickBot="1" x14ac:dyDescent="0.3">
      <c r="A108" s="48" t="s">
        <v>104</v>
      </c>
      <c r="B108" s="49" t="s">
        <v>92</v>
      </c>
      <c r="C108" s="50" t="s">
        <v>46</v>
      </c>
      <c r="D108" s="49" t="s">
        <v>124</v>
      </c>
    </row>
    <row r="109" spans="1:4" ht="15.75" thickBot="1" x14ac:dyDescent="0.3">
      <c r="A109" s="21"/>
      <c r="B109" s="27" t="s">
        <v>93</v>
      </c>
      <c r="C109" s="22" t="s">
        <v>46</v>
      </c>
      <c r="D109" s="27" t="s">
        <v>123</v>
      </c>
    </row>
    <row r="110" spans="1:4" ht="15.75" thickBot="1" x14ac:dyDescent="0.3">
      <c r="A110" s="21"/>
      <c r="B110" s="27" t="s">
        <v>94</v>
      </c>
      <c r="C110" s="22" t="s">
        <v>123</v>
      </c>
      <c r="D110" s="97">
        <v>4665.1572999999999</v>
      </c>
    </row>
    <row r="111" spans="1:4" ht="15.75" thickBot="1" x14ac:dyDescent="0.3">
      <c r="A111" s="21"/>
      <c r="B111" s="27" t="s">
        <v>95</v>
      </c>
      <c r="C111" s="22" t="s">
        <v>14</v>
      </c>
      <c r="D111" s="97">
        <f>327698.3+13939.51+6878.73+251.06</f>
        <v>348767.6</v>
      </c>
    </row>
    <row r="112" spans="1:4" ht="15.75" thickBot="1" x14ac:dyDescent="0.3">
      <c r="A112" s="21"/>
      <c r="B112" s="22" t="s">
        <v>96</v>
      </c>
      <c r="C112" s="22" t="s">
        <v>14</v>
      </c>
      <c r="D112" s="98">
        <f>269823.94+7535.58</f>
        <v>277359.52</v>
      </c>
    </row>
    <row r="113" spans="1:4" ht="15.75" thickBot="1" x14ac:dyDescent="0.3">
      <c r="A113" s="21"/>
      <c r="B113" s="22" t="s">
        <v>97</v>
      </c>
      <c r="C113" s="22" t="s">
        <v>14</v>
      </c>
      <c r="D113" s="98">
        <f>D111-D112</f>
        <v>71408.079999999958</v>
      </c>
    </row>
    <row r="114" spans="1:4" ht="15.75" thickBot="1" x14ac:dyDescent="0.3">
      <c r="A114" s="21"/>
      <c r="B114" s="22" t="s">
        <v>98</v>
      </c>
      <c r="C114" s="22" t="s">
        <v>14</v>
      </c>
      <c r="D114" s="98">
        <v>244980.24</v>
      </c>
    </row>
    <row r="115" spans="1:4" ht="15.75" thickBot="1" x14ac:dyDescent="0.3">
      <c r="A115" s="21"/>
      <c r="B115" s="22" t="s">
        <v>99</v>
      </c>
      <c r="C115" s="22" t="s">
        <v>14</v>
      </c>
      <c r="D115" s="98">
        <f>D112</f>
        <v>277359.52</v>
      </c>
    </row>
    <row r="116" spans="1:4" ht="15.75" thickBot="1" x14ac:dyDescent="0.3">
      <c r="A116" s="21"/>
      <c r="B116" s="22" t="s">
        <v>100</v>
      </c>
      <c r="C116" s="22" t="s">
        <v>14</v>
      </c>
      <c r="D116" s="98">
        <v>0</v>
      </c>
    </row>
    <row r="117" spans="1:4" ht="15.75" thickBot="1" x14ac:dyDescent="0.3">
      <c r="A117" s="21"/>
      <c r="B117" s="27" t="s">
        <v>101</v>
      </c>
      <c r="C117" s="22" t="s">
        <v>14</v>
      </c>
      <c r="D117" s="97">
        <v>0</v>
      </c>
    </row>
    <row r="118" spans="1:4" ht="15.75" thickBot="1" x14ac:dyDescent="0.3">
      <c r="A118" s="48" t="s">
        <v>105</v>
      </c>
      <c r="B118" s="49" t="s">
        <v>92</v>
      </c>
      <c r="C118" s="50" t="s">
        <v>46</v>
      </c>
      <c r="D118" s="49" t="s">
        <v>125</v>
      </c>
    </row>
    <row r="119" spans="1:4" ht="15.75" thickBot="1" x14ac:dyDescent="0.3">
      <c r="A119" s="21"/>
      <c r="B119" s="27" t="s">
        <v>93</v>
      </c>
      <c r="C119" s="22" t="s">
        <v>46</v>
      </c>
      <c r="D119" s="27" t="s">
        <v>123</v>
      </c>
    </row>
    <row r="120" spans="1:4" ht="15.75" thickBot="1" x14ac:dyDescent="0.3">
      <c r="A120" s="21"/>
      <c r="B120" s="27" t="s">
        <v>94</v>
      </c>
      <c r="C120" s="22" t="s">
        <v>123</v>
      </c>
      <c r="D120" s="30">
        <v>12028.1062</v>
      </c>
    </row>
    <row r="121" spans="1:4" ht="15.75" thickBot="1" x14ac:dyDescent="0.3">
      <c r="A121" s="21"/>
      <c r="B121" s="27" t="s">
        <v>95</v>
      </c>
      <c r="C121" s="22" t="s">
        <v>14</v>
      </c>
      <c r="D121" s="30">
        <f>128659.27+2135.32</f>
        <v>130794.59000000001</v>
      </c>
    </row>
    <row r="122" spans="1:4" ht="15.75" thickBot="1" x14ac:dyDescent="0.3">
      <c r="A122" s="21"/>
      <c r="B122" s="22" t="s">
        <v>96</v>
      </c>
      <c r="C122" s="22" t="s">
        <v>14</v>
      </c>
      <c r="D122" s="43">
        <v>104365.43</v>
      </c>
    </row>
    <row r="123" spans="1:4" ht="15.75" thickBot="1" x14ac:dyDescent="0.3">
      <c r="A123" s="21"/>
      <c r="B123" s="22" t="s">
        <v>97</v>
      </c>
      <c r="C123" s="22" t="s">
        <v>14</v>
      </c>
      <c r="D123" s="43">
        <f>D121-D122</f>
        <v>26429.160000000018</v>
      </c>
    </row>
    <row r="124" spans="1:4" ht="15.75" thickBot="1" x14ac:dyDescent="0.3">
      <c r="A124" s="21"/>
      <c r="B124" s="22" t="s">
        <v>98</v>
      </c>
      <c r="C124" s="22" t="s">
        <v>14</v>
      </c>
      <c r="D124" s="43">
        <v>141607.93</v>
      </c>
    </row>
    <row r="125" spans="1:4" ht="15.75" thickBot="1" x14ac:dyDescent="0.3">
      <c r="A125" s="21"/>
      <c r="B125" s="22" t="s">
        <v>99</v>
      </c>
      <c r="C125" s="22" t="s">
        <v>14</v>
      </c>
      <c r="D125" s="43">
        <f>D122</f>
        <v>104365.43</v>
      </c>
    </row>
    <row r="126" spans="1:4" ht="15.75" thickBot="1" x14ac:dyDescent="0.3">
      <c r="A126" s="21"/>
      <c r="B126" s="22" t="s">
        <v>100</v>
      </c>
      <c r="C126" s="22" t="s">
        <v>14</v>
      </c>
      <c r="D126" s="43">
        <v>0</v>
      </c>
    </row>
    <row r="127" spans="1:4" ht="15.75" thickBot="1" x14ac:dyDescent="0.3">
      <c r="A127" s="21"/>
      <c r="B127" s="27" t="s">
        <v>101</v>
      </c>
      <c r="C127" s="22" t="s">
        <v>14</v>
      </c>
      <c r="D127" s="30">
        <v>0</v>
      </c>
    </row>
    <row r="128" spans="1:4" x14ac:dyDescent="0.25">
      <c r="A128" s="44"/>
      <c r="B128" s="45"/>
      <c r="C128" s="46"/>
      <c r="D128" s="47"/>
    </row>
    <row r="129" spans="1:4" ht="15.75" thickBot="1" x14ac:dyDescent="0.3">
      <c r="A129" s="6" t="s">
        <v>106</v>
      </c>
    </row>
    <row r="130" spans="1:4" ht="15.75" thickBot="1" x14ac:dyDescent="0.3">
      <c r="A130" s="24" t="s">
        <v>108</v>
      </c>
      <c r="B130" s="29" t="s">
        <v>66</v>
      </c>
      <c r="C130" s="25" t="s">
        <v>107</v>
      </c>
      <c r="D130" s="29">
        <v>0</v>
      </c>
    </row>
    <row r="131" spans="1:4" ht="15.75" thickBot="1" x14ac:dyDescent="0.3">
      <c r="A131" s="21" t="s">
        <v>109</v>
      </c>
      <c r="B131" s="27" t="s">
        <v>67</v>
      </c>
      <c r="C131" s="22" t="s">
        <v>107</v>
      </c>
      <c r="D131" s="27">
        <v>0</v>
      </c>
    </row>
    <row r="132" spans="1:4" ht="15.75" thickBot="1" x14ac:dyDescent="0.3">
      <c r="A132" s="21" t="s">
        <v>110</v>
      </c>
      <c r="B132" s="27" t="s">
        <v>68</v>
      </c>
      <c r="C132" s="22" t="s">
        <v>107</v>
      </c>
      <c r="D132" s="27">
        <v>0</v>
      </c>
    </row>
    <row r="133" spans="1:4" ht="15.75" thickBot="1" x14ac:dyDescent="0.3">
      <c r="A133" s="21" t="s">
        <v>111</v>
      </c>
      <c r="B133" s="27" t="s">
        <v>69</v>
      </c>
      <c r="C133" s="22" t="s">
        <v>14</v>
      </c>
      <c r="D133" s="30">
        <v>0</v>
      </c>
    </row>
    <row r="135" spans="1:4" ht="15.75" thickBot="1" x14ac:dyDescent="0.3">
      <c r="A135" s="6" t="s">
        <v>112</v>
      </c>
    </row>
    <row r="136" spans="1:4" ht="15.75" thickBot="1" x14ac:dyDescent="0.3">
      <c r="A136" s="34">
        <v>48</v>
      </c>
      <c r="B136" s="29" t="s">
        <v>113</v>
      </c>
      <c r="C136" s="25" t="s">
        <v>107</v>
      </c>
      <c r="D136" s="29">
        <v>2</v>
      </c>
    </row>
    <row r="137" spans="1:4" ht="15.75" thickBot="1" x14ac:dyDescent="0.3">
      <c r="A137" s="23">
        <v>49</v>
      </c>
      <c r="B137" s="27" t="s">
        <v>114</v>
      </c>
      <c r="C137" s="22" t="s">
        <v>107</v>
      </c>
      <c r="D137" s="27">
        <v>0</v>
      </c>
    </row>
    <row r="138" spans="1:4" ht="15.75" thickBot="1" x14ac:dyDescent="0.3">
      <c r="A138" s="36">
        <v>50</v>
      </c>
      <c r="B138" s="37" t="s">
        <v>115</v>
      </c>
      <c r="C138" s="38" t="s">
        <v>14</v>
      </c>
      <c r="D138" s="112">
        <v>4443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8"/>
  <sheetViews>
    <sheetView workbookViewId="0">
      <selection activeCell="D97" sqref="D97"/>
    </sheetView>
  </sheetViews>
  <sheetFormatPr defaultRowHeight="15" x14ac:dyDescent="0.25"/>
  <cols>
    <col min="1" max="1" width="6.85546875" customWidth="1"/>
    <col min="2" max="2" width="65.7109375" customWidth="1"/>
    <col min="3" max="3" width="11.85546875" customWidth="1"/>
    <col min="4" max="4" width="58.5703125" customWidth="1"/>
  </cols>
  <sheetData>
    <row r="1" spans="1:4" x14ac:dyDescent="0.25">
      <c r="A1" s="51" t="s">
        <v>0</v>
      </c>
      <c r="B1" s="52"/>
      <c r="C1" s="52"/>
      <c r="D1" s="52"/>
    </row>
    <row r="2" spans="1:4" x14ac:dyDescent="0.25">
      <c r="A2" s="53" t="s">
        <v>146</v>
      </c>
      <c r="B2" s="52"/>
      <c r="C2" s="52"/>
      <c r="D2" s="52"/>
    </row>
    <row r="3" spans="1:4" x14ac:dyDescent="0.25">
      <c r="A3" s="52"/>
      <c r="B3" s="52"/>
      <c r="C3" s="52"/>
      <c r="D3" s="52"/>
    </row>
    <row r="4" spans="1:4" x14ac:dyDescent="0.25">
      <c r="A4" s="52"/>
      <c r="B4" s="52"/>
      <c r="C4" s="52"/>
      <c r="D4" s="3" t="s">
        <v>6</v>
      </c>
    </row>
    <row r="5" spans="1:4" x14ac:dyDescent="0.25">
      <c r="A5" s="110" t="s">
        <v>7</v>
      </c>
      <c r="B5" s="110"/>
      <c r="C5" s="110"/>
      <c r="D5" s="110"/>
    </row>
    <row r="6" spans="1:4" x14ac:dyDescent="0.25">
      <c r="A6" s="110" t="s">
        <v>147</v>
      </c>
      <c r="B6" s="110"/>
      <c r="C6" s="110"/>
      <c r="D6" s="110"/>
    </row>
    <row r="7" spans="1:4" x14ac:dyDescent="0.25">
      <c r="A7" s="52"/>
      <c r="B7" s="96" t="s">
        <v>9</v>
      </c>
      <c r="C7" s="5">
        <v>42123</v>
      </c>
      <c r="D7" s="52"/>
    </row>
    <row r="8" spans="1:4" x14ac:dyDescent="0.25">
      <c r="A8" s="52"/>
      <c r="B8" s="96" t="s">
        <v>10</v>
      </c>
      <c r="C8" s="5">
        <v>41640</v>
      </c>
      <c r="D8" s="52"/>
    </row>
    <row r="9" spans="1:4" x14ac:dyDescent="0.25">
      <c r="A9" s="52"/>
      <c r="B9" s="96" t="s">
        <v>11</v>
      </c>
      <c r="C9" s="5">
        <v>42004</v>
      </c>
      <c r="D9" s="52"/>
    </row>
    <row r="10" spans="1:4" x14ac:dyDescent="0.25">
      <c r="A10" s="4"/>
      <c r="B10" s="5"/>
      <c r="C10" s="52"/>
      <c r="D10" s="52"/>
    </row>
    <row r="11" spans="1:4" ht="15.75" thickBot="1" x14ac:dyDescent="0.3">
      <c r="A11" s="54" t="s">
        <v>12</v>
      </c>
      <c r="B11" s="52"/>
      <c r="C11" s="52"/>
      <c r="D11" s="52"/>
    </row>
    <row r="12" spans="1:4" ht="16.5" thickBot="1" x14ac:dyDescent="0.3">
      <c r="A12" s="55" t="s">
        <v>2</v>
      </c>
      <c r="B12" s="55" t="s">
        <v>3</v>
      </c>
      <c r="C12" s="55" t="s">
        <v>4</v>
      </c>
      <c r="D12" s="56" t="s">
        <v>5</v>
      </c>
    </row>
    <row r="13" spans="1:4" x14ac:dyDescent="0.25">
      <c r="A13" s="57" t="s">
        <v>18</v>
      </c>
      <c r="B13" s="58" t="s">
        <v>13</v>
      </c>
      <c r="C13" s="59" t="s">
        <v>14</v>
      </c>
      <c r="D13" s="60">
        <v>0</v>
      </c>
    </row>
    <row r="14" spans="1:4" x14ac:dyDescent="0.25">
      <c r="A14" s="61" t="s">
        <v>19</v>
      </c>
      <c r="B14" s="62" t="s">
        <v>35</v>
      </c>
      <c r="C14" s="62" t="s">
        <v>14</v>
      </c>
      <c r="D14" s="63">
        <v>0</v>
      </c>
    </row>
    <row r="15" spans="1:4" x14ac:dyDescent="0.25">
      <c r="A15" s="61" t="s">
        <v>20</v>
      </c>
      <c r="B15" s="62" t="s">
        <v>36</v>
      </c>
      <c r="C15" s="62" t="s">
        <v>14</v>
      </c>
      <c r="D15" s="63">
        <v>0</v>
      </c>
    </row>
    <row r="16" spans="1:4" x14ac:dyDescent="0.25">
      <c r="A16" s="61" t="s">
        <v>21</v>
      </c>
      <c r="B16" s="64" t="s">
        <v>134</v>
      </c>
      <c r="C16" s="62" t="s">
        <v>14</v>
      </c>
      <c r="D16" s="63">
        <v>1156315.54</v>
      </c>
    </row>
    <row r="17" spans="1:4" x14ac:dyDescent="0.25">
      <c r="A17" s="61" t="s">
        <v>22</v>
      </c>
      <c r="B17" s="62" t="s">
        <v>37</v>
      </c>
      <c r="C17" s="62" t="s">
        <v>14</v>
      </c>
      <c r="D17" s="63">
        <f>992466.07+87626.54</f>
        <v>1080092.6099999999</v>
      </c>
    </row>
    <row r="18" spans="1:4" x14ac:dyDescent="0.25">
      <c r="A18" s="61" t="s">
        <v>23</v>
      </c>
      <c r="B18" s="61" t="s">
        <v>135</v>
      </c>
      <c r="C18" s="62" t="s">
        <v>14</v>
      </c>
      <c r="D18" s="63">
        <f>44126.63</f>
        <v>44126.63</v>
      </c>
    </row>
    <row r="19" spans="1:4" x14ac:dyDescent="0.25">
      <c r="A19" s="61" t="s">
        <v>24</v>
      </c>
      <c r="B19" s="62" t="s">
        <v>38</v>
      </c>
      <c r="C19" s="62" t="s">
        <v>14</v>
      </c>
      <c r="D19" s="63">
        <v>0</v>
      </c>
    </row>
    <row r="20" spans="1:4" x14ac:dyDescent="0.25">
      <c r="A20" s="61" t="s">
        <v>25</v>
      </c>
      <c r="B20" s="64" t="s">
        <v>15</v>
      </c>
      <c r="C20" s="62" t="s">
        <v>14</v>
      </c>
      <c r="D20" s="63">
        <v>861610.51</v>
      </c>
    </row>
    <row r="21" spans="1:4" x14ac:dyDescent="0.25">
      <c r="A21" s="61" t="s">
        <v>26</v>
      </c>
      <c r="B21" s="62" t="s">
        <v>39</v>
      </c>
      <c r="C21" s="62" t="s">
        <v>14</v>
      </c>
      <c r="D21" s="63">
        <f>754155.83+105654.68</f>
        <v>859810.51</v>
      </c>
    </row>
    <row r="22" spans="1:4" x14ac:dyDescent="0.25">
      <c r="A22" s="61" t="s">
        <v>27</v>
      </c>
      <c r="B22" s="62" t="s">
        <v>40</v>
      </c>
      <c r="C22" s="62" t="s">
        <v>14</v>
      </c>
      <c r="D22" s="63">
        <v>0</v>
      </c>
    </row>
    <row r="23" spans="1:4" x14ac:dyDescent="0.25">
      <c r="A23" s="61" t="s">
        <v>28</v>
      </c>
      <c r="B23" s="62" t="s">
        <v>41</v>
      </c>
      <c r="C23" s="62" t="s">
        <v>14</v>
      </c>
      <c r="D23" s="63">
        <v>0</v>
      </c>
    </row>
    <row r="24" spans="1:4" x14ac:dyDescent="0.25">
      <c r="A24" s="61" t="s">
        <v>29</v>
      </c>
      <c r="B24" s="62" t="s">
        <v>42</v>
      </c>
      <c r="C24" s="62" t="s">
        <v>14</v>
      </c>
      <c r="D24" s="63">
        <v>1800</v>
      </c>
    </row>
    <row r="25" spans="1:4" x14ac:dyDescent="0.25">
      <c r="A25" s="61" t="s">
        <v>30</v>
      </c>
      <c r="B25" s="62" t="s">
        <v>43</v>
      </c>
      <c r="C25" s="62" t="s">
        <v>14</v>
      </c>
      <c r="D25" s="63">
        <v>0</v>
      </c>
    </row>
    <row r="26" spans="1:4" x14ac:dyDescent="0.25">
      <c r="A26" s="61" t="s">
        <v>31</v>
      </c>
      <c r="B26" s="64" t="s">
        <v>16</v>
      </c>
      <c r="C26" s="62" t="s">
        <v>14</v>
      </c>
      <c r="D26" s="63">
        <v>861610.51</v>
      </c>
    </row>
    <row r="27" spans="1:4" x14ac:dyDescent="0.25">
      <c r="A27" s="61" t="s">
        <v>32</v>
      </c>
      <c r="B27" s="64" t="s">
        <v>17</v>
      </c>
      <c r="C27" s="62" t="s">
        <v>14</v>
      </c>
      <c r="D27" s="63">
        <v>-296753.03000000003</v>
      </c>
    </row>
    <row r="28" spans="1:4" x14ac:dyDescent="0.25">
      <c r="A28" s="61" t="s">
        <v>33</v>
      </c>
      <c r="B28" s="62" t="s">
        <v>35</v>
      </c>
      <c r="C28" s="62" t="s">
        <v>14</v>
      </c>
      <c r="D28" s="63">
        <v>0</v>
      </c>
    </row>
    <row r="29" spans="1:4" ht="15.75" thickBot="1" x14ac:dyDescent="0.3">
      <c r="A29" s="65" t="s">
        <v>34</v>
      </c>
      <c r="B29" s="66" t="s">
        <v>36</v>
      </c>
      <c r="C29" s="66"/>
      <c r="D29" s="67">
        <v>296753.03000000003</v>
      </c>
    </row>
    <row r="30" spans="1:4" x14ac:dyDescent="0.25">
      <c r="A30" s="52"/>
      <c r="B30" s="52"/>
      <c r="C30" s="52"/>
      <c r="D30" s="52"/>
    </row>
    <row r="31" spans="1:4" ht="15.75" thickBot="1" x14ac:dyDescent="0.3">
      <c r="A31" s="54" t="s">
        <v>44</v>
      </c>
      <c r="B31" s="52"/>
      <c r="C31" s="52"/>
      <c r="D31" s="52"/>
    </row>
    <row r="32" spans="1:4" ht="15.75" thickBot="1" x14ac:dyDescent="0.3">
      <c r="A32" s="68" t="s">
        <v>49</v>
      </c>
      <c r="B32" s="69" t="s">
        <v>45</v>
      </c>
      <c r="C32" s="69" t="s">
        <v>46</v>
      </c>
      <c r="D32" s="26" t="s">
        <v>54</v>
      </c>
    </row>
    <row r="33" spans="1:4" ht="15.75" thickBot="1" x14ac:dyDescent="0.3">
      <c r="A33" s="70"/>
      <c r="B33" s="71" t="s">
        <v>47</v>
      </c>
      <c r="C33" s="71" t="s">
        <v>46</v>
      </c>
      <c r="D33" s="27" t="s">
        <v>55</v>
      </c>
    </row>
    <row r="34" spans="1:4" ht="15.75" thickBot="1" x14ac:dyDescent="0.3">
      <c r="A34" s="70"/>
      <c r="B34" s="71" t="s">
        <v>48</v>
      </c>
      <c r="C34" s="71" t="s">
        <v>46</v>
      </c>
      <c r="D34" s="27" t="s">
        <v>137</v>
      </c>
    </row>
    <row r="35" spans="1:4" ht="15.75" thickBot="1" x14ac:dyDescent="0.3">
      <c r="A35" s="70"/>
      <c r="B35" s="71" t="s">
        <v>117</v>
      </c>
      <c r="C35" s="71" t="s">
        <v>46</v>
      </c>
      <c r="D35" s="40" t="s">
        <v>116</v>
      </c>
    </row>
    <row r="36" spans="1:4" ht="15.75" thickBot="1" x14ac:dyDescent="0.3">
      <c r="A36" s="70" t="s">
        <v>74</v>
      </c>
      <c r="B36" s="74" t="s">
        <v>45</v>
      </c>
      <c r="C36" s="74" t="s">
        <v>46</v>
      </c>
      <c r="D36" s="28" t="s">
        <v>57</v>
      </c>
    </row>
    <row r="37" spans="1:4" ht="15.75" thickBot="1" x14ac:dyDescent="0.3">
      <c r="A37" s="70"/>
      <c r="B37" s="71" t="s">
        <v>47</v>
      </c>
      <c r="C37" s="71" t="s">
        <v>46</v>
      </c>
      <c r="D37" s="27" t="s">
        <v>58</v>
      </c>
    </row>
    <row r="38" spans="1:4" ht="15.75" thickBot="1" x14ac:dyDescent="0.3">
      <c r="A38" s="70"/>
      <c r="B38" s="71" t="s">
        <v>48</v>
      </c>
      <c r="C38" s="71" t="s">
        <v>46</v>
      </c>
      <c r="D38" s="27" t="s">
        <v>56</v>
      </c>
    </row>
    <row r="39" spans="1:4" ht="15.75" thickBot="1" x14ac:dyDescent="0.3">
      <c r="A39" s="70"/>
      <c r="B39" s="71" t="s">
        <v>117</v>
      </c>
      <c r="C39" s="71" t="s">
        <v>46</v>
      </c>
      <c r="D39" s="41">
        <v>3808160770</v>
      </c>
    </row>
    <row r="40" spans="1:4" ht="15.75" thickBot="1" x14ac:dyDescent="0.3">
      <c r="A40" s="70" t="s">
        <v>75</v>
      </c>
      <c r="B40" s="74" t="s">
        <v>45</v>
      </c>
      <c r="C40" s="74" t="s">
        <v>46</v>
      </c>
      <c r="D40" s="28" t="s">
        <v>59</v>
      </c>
    </row>
    <row r="41" spans="1:4" ht="15.75" thickBot="1" x14ac:dyDescent="0.3">
      <c r="A41" s="70"/>
      <c r="B41" s="71" t="s">
        <v>47</v>
      </c>
      <c r="C41" s="71" t="s">
        <v>46</v>
      </c>
      <c r="D41" s="27" t="s">
        <v>60</v>
      </c>
    </row>
    <row r="42" spans="1:4" ht="15.75" thickBot="1" x14ac:dyDescent="0.3">
      <c r="A42" s="70"/>
      <c r="B42" s="71" t="s">
        <v>48</v>
      </c>
      <c r="C42" s="71" t="s">
        <v>46</v>
      </c>
      <c r="D42" s="27" t="s">
        <v>61</v>
      </c>
    </row>
    <row r="43" spans="1:4" ht="15.75" thickBot="1" x14ac:dyDescent="0.3">
      <c r="A43" s="70"/>
      <c r="B43" s="71" t="s">
        <v>117</v>
      </c>
      <c r="C43" s="71" t="s">
        <v>46</v>
      </c>
      <c r="D43" s="41">
        <v>3807000117</v>
      </c>
    </row>
    <row r="44" spans="1:4" ht="15.75" thickBot="1" x14ac:dyDescent="0.3">
      <c r="A44" s="70" t="s">
        <v>76</v>
      </c>
      <c r="B44" s="74" t="s">
        <v>45</v>
      </c>
      <c r="C44" s="74" t="s">
        <v>46</v>
      </c>
      <c r="D44" s="75" t="s">
        <v>148</v>
      </c>
    </row>
    <row r="45" spans="1:4" ht="15.75" thickBot="1" x14ac:dyDescent="0.3">
      <c r="A45" s="70"/>
      <c r="B45" s="71" t="s">
        <v>47</v>
      </c>
      <c r="C45" s="71" t="s">
        <v>46</v>
      </c>
      <c r="D45" s="72" t="s">
        <v>149</v>
      </c>
    </row>
    <row r="46" spans="1:4" ht="15.75" thickBot="1" x14ac:dyDescent="0.3">
      <c r="A46" s="70"/>
      <c r="B46" s="71" t="s">
        <v>48</v>
      </c>
      <c r="C46" s="71" t="s">
        <v>46</v>
      </c>
      <c r="D46" s="72" t="s">
        <v>56</v>
      </c>
    </row>
    <row r="47" spans="1:4" ht="15.75" thickBot="1" x14ac:dyDescent="0.3">
      <c r="A47" s="70"/>
      <c r="B47" s="71" t="s">
        <v>117</v>
      </c>
      <c r="C47" s="71" t="s">
        <v>46</v>
      </c>
      <c r="D47" s="73">
        <v>3808140910</v>
      </c>
    </row>
    <row r="48" spans="1:4" ht="15.75" thickBot="1" x14ac:dyDescent="0.3">
      <c r="A48" s="70" t="s">
        <v>77</v>
      </c>
      <c r="B48" s="74" t="s">
        <v>45</v>
      </c>
      <c r="C48" s="74" t="s">
        <v>46</v>
      </c>
      <c r="D48" s="75" t="s">
        <v>150</v>
      </c>
    </row>
    <row r="49" spans="1:4" ht="15.75" thickBot="1" x14ac:dyDescent="0.3">
      <c r="A49" s="70"/>
      <c r="B49" s="71" t="s">
        <v>47</v>
      </c>
      <c r="C49" s="71" t="s">
        <v>46</v>
      </c>
      <c r="D49" s="72" t="s">
        <v>151</v>
      </c>
    </row>
    <row r="50" spans="1:4" ht="15.75" thickBot="1" x14ac:dyDescent="0.3">
      <c r="A50" s="70"/>
      <c r="B50" s="71" t="s">
        <v>48</v>
      </c>
      <c r="C50" s="71" t="s">
        <v>46</v>
      </c>
      <c r="D50" s="72" t="s">
        <v>152</v>
      </c>
    </row>
    <row r="51" spans="1:4" ht="15.75" thickBot="1" x14ac:dyDescent="0.3">
      <c r="A51" s="70"/>
      <c r="B51" s="71" t="s">
        <v>117</v>
      </c>
      <c r="C51" s="71" t="s">
        <v>46</v>
      </c>
      <c r="D51" s="73">
        <v>5405485497</v>
      </c>
    </row>
    <row r="52" spans="1:4" ht="15.75" thickBot="1" x14ac:dyDescent="0.3">
      <c r="A52" s="70" t="s">
        <v>78</v>
      </c>
      <c r="B52" s="74" t="s">
        <v>45</v>
      </c>
      <c r="C52" s="74" t="s">
        <v>46</v>
      </c>
      <c r="D52" s="75" t="s">
        <v>153</v>
      </c>
    </row>
    <row r="53" spans="1:4" ht="15.75" thickBot="1" x14ac:dyDescent="0.3">
      <c r="A53" s="70"/>
      <c r="B53" s="71" t="s">
        <v>47</v>
      </c>
      <c r="C53" s="71" t="s">
        <v>46</v>
      </c>
      <c r="D53" s="72" t="s">
        <v>154</v>
      </c>
    </row>
    <row r="54" spans="1:4" ht="15.75" thickBot="1" x14ac:dyDescent="0.3">
      <c r="A54" s="70"/>
      <c r="B54" s="71" t="s">
        <v>48</v>
      </c>
      <c r="C54" s="71" t="s">
        <v>46</v>
      </c>
      <c r="D54" s="72" t="s">
        <v>152</v>
      </c>
    </row>
    <row r="55" spans="1:4" ht="15.75" thickBot="1" x14ac:dyDescent="0.3">
      <c r="A55" s="70"/>
      <c r="B55" s="71" t="s">
        <v>117</v>
      </c>
      <c r="C55" s="71" t="s">
        <v>46</v>
      </c>
      <c r="D55" s="99" t="s">
        <v>155</v>
      </c>
    </row>
    <row r="56" spans="1:4" ht="15.75" thickBot="1" x14ac:dyDescent="0.3">
      <c r="A56" s="70" t="s">
        <v>79</v>
      </c>
      <c r="B56" s="74" t="s">
        <v>45</v>
      </c>
      <c r="C56" s="74" t="s">
        <v>46</v>
      </c>
      <c r="D56" s="75" t="s">
        <v>156</v>
      </c>
    </row>
    <row r="57" spans="1:4" ht="15.75" thickBot="1" x14ac:dyDescent="0.3">
      <c r="A57" s="70"/>
      <c r="B57" s="71" t="s">
        <v>47</v>
      </c>
      <c r="C57" s="71" t="s">
        <v>46</v>
      </c>
      <c r="D57" s="72" t="s">
        <v>133</v>
      </c>
    </row>
    <row r="58" spans="1:4" ht="15.75" thickBot="1" x14ac:dyDescent="0.3">
      <c r="A58" s="70"/>
      <c r="B58" s="71" t="s">
        <v>48</v>
      </c>
      <c r="C58" s="71" t="s">
        <v>46</v>
      </c>
      <c r="D58" s="72" t="s">
        <v>56</v>
      </c>
    </row>
    <row r="59" spans="1:4" ht="15.75" thickBot="1" x14ac:dyDescent="0.3">
      <c r="A59" s="70"/>
      <c r="B59" s="71" t="s">
        <v>117</v>
      </c>
      <c r="C59" s="71" t="s">
        <v>46</v>
      </c>
      <c r="D59" s="41">
        <v>3808170471</v>
      </c>
    </row>
    <row r="60" spans="1:4" ht="15.75" thickBot="1" x14ac:dyDescent="0.3">
      <c r="A60" s="70" t="s">
        <v>131</v>
      </c>
      <c r="B60" s="74" t="s">
        <v>45</v>
      </c>
      <c r="C60" s="74" t="s">
        <v>46</v>
      </c>
      <c r="D60" s="28" t="s">
        <v>129</v>
      </c>
    </row>
    <row r="61" spans="1:4" ht="15.75" thickBot="1" x14ac:dyDescent="0.3">
      <c r="A61" s="70"/>
      <c r="B61" s="71" t="s">
        <v>47</v>
      </c>
      <c r="C61" s="71" t="s">
        <v>46</v>
      </c>
      <c r="D61" s="27" t="s">
        <v>130</v>
      </c>
    </row>
    <row r="62" spans="1:4" ht="15.75" thickBot="1" x14ac:dyDescent="0.3">
      <c r="A62" s="70"/>
      <c r="B62" s="71" t="s">
        <v>48</v>
      </c>
      <c r="C62" s="71" t="s">
        <v>46</v>
      </c>
      <c r="D62" s="27" t="s">
        <v>52</v>
      </c>
    </row>
    <row r="63" spans="1:4" ht="15.75" thickBot="1" x14ac:dyDescent="0.3">
      <c r="A63" s="70"/>
      <c r="B63" s="71" t="s">
        <v>117</v>
      </c>
      <c r="C63" s="71" t="s">
        <v>46</v>
      </c>
      <c r="D63" s="42" t="s">
        <v>140</v>
      </c>
    </row>
    <row r="64" spans="1:4" ht="26.25" thickBot="1" x14ac:dyDescent="0.3">
      <c r="A64" s="70" t="s">
        <v>168</v>
      </c>
      <c r="B64" s="74" t="s">
        <v>45</v>
      </c>
      <c r="C64" s="74" t="s">
        <v>46</v>
      </c>
      <c r="D64" s="28" t="s">
        <v>144</v>
      </c>
    </row>
    <row r="65" spans="1:4" ht="15.75" thickBot="1" x14ac:dyDescent="0.3">
      <c r="A65" s="70"/>
      <c r="B65" s="71" t="s">
        <v>47</v>
      </c>
      <c r="C65" s="71" t="s">
        <v>46</v>
      </c>
      <c r="D65" s="27" t="s">
        <v>145</v>
      </c>
    </row>
    <row r="66" spans="1:4" ht="15.75" thickBot="1" x14ac:dyDescent="0.3">
      <c r="A66" s="70"/>
      <c r="B66" s="71" t="s">
        <v>48</v>
      </c>
      <c r="C66" s="71" t="s">
        <v>46</v>
      </c>
      <c r="D66" s="27" t="s">
        <v>52</v>
      </c>
    </row>
    <row r="67" spans="1:4" ht="15.75" thickBot="1" x14ac:dyDescent="0.3">
      <c r="A67" s="70"/>
      <c r="B67" s="71" t="s">
        <v>117</v>
      </c>
      <c r="C67" s="71" t="s">
        <v>46</v>
      </c>
      <c r="D67" s="41">
        <v>3811145228</v>
      </c>
    </row>
    <row r="68" spans="1:4" ht="15.75" thickBot="1" x14ac:dyDescent="0.3">
      <c r="A68" s="70" t="s">
        <v>169</v>
      </c>
      <c r="B68" s="74" t="s">
        <v>45</v>
      </c>
      <c r="C68" s="74" t="s">
        <v>46</v>
      </c>
      <c r="D68" s="75" t="s">
        <v>157</v>
      </c>
    </row>
    <row r="69" spans="1:4" ht="15.75" thickBot="1" x14ac:dyDescent="0.3">
      <c r="A69" s="70"/>
      <c r="B69" s="71" t="s">
        <v>47</v>
      </c>
      <c r="C69" s="71" t="s">
        <v>46</v>
      </c>
      <c r="D69" s="72" t="s">
        <v>118</v>
      </c>
    </row>
    <row r="70" spans="1:4" ht="15.75" thickBot="1" x14ac:dyDescent="0.3">
      <c r="A70" s="70"/>
      <c r="B70" s="71" t="s">
        <v>48</v>
      </c>
      <c r="C70" s="71" t="s">
        <v>46</v>
      </c>
      <c r="D70" s="102" t="s">
        <v>56</v>
      </c>
    </row>
    <row r="71" spans="1:4" ht="15.75" thickBot="1" x14ac:dyDescent="0.3">
      <c r="A71" s="70"/>
      <c r="B71" s="71" t="s">
        <v>117</v>
      </c>
      <c r="C71" s="71" t="s">
        <v>46</v>
      </c>
      <c r="D71" s="99" t="s">
        <v>119</v>
      </c>
    </row>
    <row r="72" spans="1:4" ht="15.75" thickBot="1" x14ac:dyDescent="0.3">
      <c r="A72" s="70" t="s">
        <v>170</v>
      </c>
      <c r="B72" s="74" t="s">
        <v>45</v>
      </c>
      <c r="C72" s="74" t="s">
        <v>46</v>
      </c>
      <c r="D72" s="75" t="s">
        <v>158</v>
      </c>
    </row>
    <row r="73" spans="1:4" ht="15.75" thickBot="1" x14ac:dyDescent="0.3">
      <c r="A73" s="70"/>
      <c r="B73" s="71" t="s">
        <v>47</v>
      </c>
      <c r="C73" s="71" t="s">
        <v>46</v>
      </c>
      <c r="D73" s="72" t="s">
        <v>159</v>
      </c>
    </row>
    <row r="74" spans="1:4" ht="15.75" thickBot="1" x14ac:dyDescent="0.3">
      <c r="A74" s="70"/>
      <c r="B74" s="71" t="s">
        <v>48</v>
      </c>
      <c r="C74" s="71" t="s">
        <v>46</v>
      </c>
      <c r="D74" s="102" t="s">
        <v>56</v>
      </c>
    </row>
    <row r="75" spans="1:4" ht="15.75" thickBot="1" x14ac:dyDescent="0.3">
      <c r="A75" s="70"/>
      <c r="B75" s="71" t="s">
        <v>117</v>
      </c>
      <c r="C75" s="71" t="s">
        <v>46</v>
      </c>
      <c r="D75" s="99" t="s">
        <v>160</v>
      </c>
    </row>
    <row r="76" spans="1:4" ht="15.75" thickBot="1" x14ac:dyDescent="0.3">
      <c r="A76" s="70" t="s">
        <v>171</v>
      </c>
      <c r="B76" s="74" t="s">
        <v>45</v>
      </c>
      <c r="C76" s="74" t="s">
        <v>46</v>
      </c>
      <c r="D76" s="75" t="s">
        <v>161</v>
      </c>
    </row>
    <row r="77" spans="1:4" ht="15.75" thickBot="1" x14ac:dyDescent="0.3">
      <c r="A77" s="70"/>
      <c r="B77" s="71" t="s">
        <v>47</v>
      </c>
      <c r="C77" s="71" t="s">
        <v>46</v>
      </c>
      <c r="D77" s="72" t="s">
        <v>162</v>
      </c>
    </row>
    <row r="78" spans="1:4" ht="15.75" thickBot="1" x14ac:dyDescent="0.3">
      <c r="A78" s="70"/>
      <c r="B78" s="71" t="s">
        <v>48</v>
      </c>
      <c r="C78" s="71" t="s">
        <v>46</v>
      </c>
      <c r="D78" s="102" t="s">
        <v>56</v>
      </c>
    </row>
    <row r="79" spans="1:4" ht="15.75" thickBot="1" x14ac:dyDescent="0.3">
      <c r="A79" s="70"/>
      <c r="B79" s="71" t="s">
        <v>117</v>
      </c>
      <c r="C79" s="71" t="s">
        <v>46</v>
      </c>
      <c r="D79" s="99" t="s">
        <v>163</v>
      </c>
    </row>
    <row r="80" spans="1:4" ht="15.75" thickBot="1" x14ac:dyDescent="0.3">
      <c r="A80" s="70" t="s">
        <v>172</v>
      </c>
      <c r="B80" s="74" t="s">
        <v>45</v>
      </c>
      <c r="C80" s="74" t="s">
        <v>46</v>
      </c>
      <c r="D80" s="75" t="s">
        <v>161</v>
      </c>
    </row>
    <row r="81" spans="1:4" ht="15.75" thickBot="1" x14ac:dyDescent="0.3">
      <c r="A81" s="70"/>
      <c r="B81" s="71" t="s">
        <v>47</v>
      </c>
      <c r="C81" s="71" t="s">
        <v>46</v>
      </c>
      <c r="D81" s="72" t="s">
        <v>164</v>
      </c>
    </row>
    <row r="82" spans="1:4" ht="15.75" thickBot="1" x14ac:dyDescent="0.3">
      <c r="A82" s="70"/>
      <c r="B82" s="71" t="s">
        <v>48</v>
      </c>
      <c r="C82" s="71" t="s">
        <v>46</v>
      </c>
      <c r="D82" s="102" t="s">
        <v>56</v>
      </c>
    </row>
    <row r="83" spans="1:4" ht="15.75" thickBot="1" x14ac:dyDescent="0.3">
      <c r="A83" s="70"/>
      <c r="B83" s="71" t="s">
        <v>117</v>
      </c>
      <c r="C83" s="71" t="s">
        <v>46</v>
      </c>
      <c r="D83" s="99" t="s">
        <v>165</v>
      </c>
    </row>
    <row r="84" spans="1:4" ht="15.75" thickBot="1" x14ac:dyDescent="0.3">
      <c r="A84" s="70" t="s">
        <v>173</v>
      </c>
      <c r="B84" s="74" t="s">
        <v>45</v>
      </c>
      <c r="C84" s="74" t="s">
        <v>46</v>
      </c>
      <c r="D84" s="75" t="s">
        <v>63</v>
      </c>
    </row>
    <row r="85" spans="1:4" ht="15.75" thickBot="1" x14ac:dyDescent="0.3">
      <c r="A85" s="70"/>
      <c r="B85" s="71" t="s">
        <v>47</v>
      </c>
      <c r="C85" s="71" t="s">
        <v>46</v>
      </c>
      <c r="D85" s="72" t="s">
        <v>64</v>
      </c>
    </row>
    <row r="86" spans="1:4" ht="15.75" thickBot="1" x14ac:dyDescent="0.3">
      <c r="A86" s="70"/>
      <c r="B86" s="71" t="s">
        <v>48</v>
      </c>
      <c r="C86" s="71" t="s">
        <v>46</v>
      </c>
      <c r="D86" s="27" t="s">
        <v>143</v>
      </c>
    </row>
    <row r="87" spans="1:4" ht="15.75" thickBot="1" x14ac:dyDescent="0.3">
      <c r="A87" s="70"/>
      <c r="B87" s="71" t="s">
        <v>117</v>
      </c>
      <c r="C87" s="71" t="s">
        <v>46</v>
      </c>
      <c r="D87" s="41">
        <v>3811171757</v>
      </c>
    </row>
    <row r="88" spans="1:4" ht="15.75" thickBot="1" x14ac:dyDescent="0.3">
      <c r="A88" s="70" t="s">
        <v>174</v>
      </c>
      <c r="B88" s="74" t="s">
        <v>45</v>
      </c>
      <c r="C88" s="74" t="s">
        <v>46</v>
      </c>
      <c r="D88" s="75" t="s">
        <v>166</v>
      </c>
    </row>
    <row r="89" spans="1:4" ht="15.75" thickBot="1" x14ac:dyDescent="0.3">
      <c r="A89" s="70"/>
      <c r="B89" s="71" t="s">
        <v>47</v>
      </c>
      <c r="C89" s="71" t="s">
        <v>46</v>
      </c>
      <c r="D89" s="72" t="s">
        <v>167</v>
      </c>
    </row>
    <row r="90" spans="1:4" ht="15.75" thickBot="1" x14ac:dyDescent="0.3">
      <c r="A90" s="70"/>
      <c r="B90" s="71" t="s">
        <v>48</v>
      </c>
      <c r="C90" s="71" t="s">
        <v>46</v>
      </c>
      <c r="D90" s="27" t="s">
        <v>52</v>
      </c>
    </row>
    <row r="91" spans="1:4" ht="15.75" thickBot="1" x14ac:dyDescent="0.3">
      <c r="A91" s="70"/>
      <c r="B91" s="71" t="s">
        <v>117</v>
      </c>
      <c r="C91" s="71" t="s">
        <v>46</v>
      </c>
      <c r="D91" s="41">
        <v>3812092378</v>
      </c>
    </row>
    <row r="92" spans="1:4" x14ac:dyDescent="0.25">
      <c r="A92" s="52"/>
      <c r="B92" s="52"/>
      <c r="C92" s="52"/>
      <c r="D92" s="52"/>
    </row>
    <row r="93" spans="1:4" ht="15.75" thickBot="1" x14ac:dyDescent="0.3">
      <c r="A93" s="54" t="s">
        <v>65</v>
      </c>
      <c r="B93" s="52"/>
      <c r="C93" s="52"/>
      <c r="D93" s="52"/>
    </row>
    <row r="94" spans="1:4" ht="15.75" thickBot="1" x14ac:dyDescent="0.3">
      <c r="A94" s="68" t="s">
        <v>70</v>
      </c>
      <c r="B94" s="76" t="s">
        <v>66</v>
      </c>
      <c r="C94" s="76" t="s">
        <v>46</v>
      </c>
      <c r="D94" s="77">
        <v>0</v>
      </c>
    </row>
    <row r="95" spans="1:4" ht="15.75" thickBot="1" x14ac:dyDescent="0.3">
      <c r="A95" s="70" t="s">
        <v>71</v>
      </c>
      <c r="B95" s="71" t="s">
        <v>67</v>
      </c>
      <c r="C95" s="71" t="s">
        <v>46</v>
      </c>
      <c r="D95" s="72">
        <v>0</v>
      </c>
    </row>
    <row r="96" spans="1:4" ht="15.75" thickBot="1" x14ac:dyDescent="0.3">
      <c r="A96" s="70" t="s">
        <v>72</v>
      </c>
      <c r="B96" s="71" t="s">
        <v>68</v>
      </c>
      <c r="C96" s="71" t="s">
        <v>46</v>
      </c>
      <c r="D96" s="72">
        <v>0</v>
      </c>
    </row>
    <row r="97" spans="1:4" ht="15.75" thickBot="1" x14ac:dyDescent="0.3">
      <c r="A97" s="68" t="s">
        <v>73</v>
      </c>
      <c r="B97" s="78" t="s">
        <v>69</v>
      </c>
      <c r="C97" s="78" t="s">
        <v>14</v>
      </c>
      <c r="D97" s="79">
        <v>0</v>
      </c>
    </row>
    <row r="98" spans="1:4" x14ac:dyDescent="0.25">
      <c r="A98" s="52"/>
      <c r="B98" s="52"/>
      <c r="C98" s="52"/>
      <c r="D98" s="52"/>
    </row>
    <row r="99" spans="1:4" ht="15.75" thickBot="1" x14ac:dyDescent="0.3">
      <c r="A99" s="54" t="s">
        <v>80</v>
      </c>
      <c r="B99" s="52"/>
      <c r="C99" s="52"/>
      <c r="D99" s="52"/>
    </row>
    <row r="100" spans="1:4" ht="15.75" thickBot="1" x14ac:dyDescent="0.3">
      <c r="A100" s="80" t="s">
        <v>83</v>
      </c>
      <c r="B100" s="77" t="s">
        <v>81</v>
      </c>
      <c r="C100" s="76" t="s">
        <v>14</v>
      </c>
      <c r="D100" s="81">
        <v>0</v>
      </c>
    </row>
    <row r="101" spans="1:4" ht="15.75" thickBot="1" x14ac:dyDescent="0.3">
      <c r="A101" s="82" t="s">
        <v>84</v>
      </c>
      <c r="B101" s="71" t="s">
        <v>89</v>
      </c>
      <c r="C101" s="71" t="s">
        <v>14</v>
      </c>
      <c r="D101" s="83">
        <v>0</v>
      </c>
    </row>
    <row r="102" spans="1:4" ht="15.75" thickBot="1" x14ac:dyDescent="0.3">
      <c r="A102" s="82" t="s">
        <v>85</v>
      </c>
      <c r="B102" s="71" t="s">
        <v>90</v>
      </c>
      <c r="C102" s="71" t="s">
        <v>14</v>
      </c>
      <c r="D102" s="83">
        <v>0</v>
      </c>
    </row>
    <row r="103" spans="1:4" ht="15.75" thickBot="1" x14ac:dyDescent="0.3">
      <c r="A103" s="82" t="s">
        <v>86</v>
      </c>
      <c r="B103" s="72" t="s">
        <v>82</v>
      </c>
      <c r="C103" s="71" t="s">
        <v>14</v>
      </c>
      <c r="D103" s="83">
        <f>-((169817.08-1204.47)-2908.84+(76047.11-3376.83)+(3056.41-1564.83)+(16870.68-3221)+(6913.86-2421.46))</f>
        <v>-258007.70999999996</v>
      </c>
    </row>
    <row r="104" spans="1:4" ht="15.75" thickBot="1" x14ac:dyDescent="0.3">
      <c r="A104" s="82" t="s">
        <v>87</v>
      </c>
      <c r="B104" s="71" t="s">
        <v>89</v>
      </c>
      <c r="C104" s="71" t="s">
        <v>14</v>
      </c>
      <c r="D104" s="83">
        <v>0</v>
      </c>
    </row>
    <row r="105" spans="1:4" ht="15.75" thickBot="1" x14ac:dyDescent="0.3">
      <c r="A105" s="82" t="s">
        <v>88</v>
      </c>
      <c r="B105" s="71" t="s">
        <v>90</v>
      </c>
      <c r="C105" s="71" t="s">
        <v>14</v>
      </c>
      <c r="D105" s="83">
        <v>258007.71</v>
      </c>
    </row>
    <row r="106" spans="1:4" x14ac:dyDescent="0.25">
      <c r="A106" s="52"/>
      <c r="B106" s="52"/>
      <c r="C106" s="52"/>
      <c r="D106" s="52"/>
    </row>
    <row r="107" spans="1:4" ht="15.75" thickBot="1" x14ac:dyDescent="0.3">
      <c r="A107" s="54" t="s">
        <v>91</v>
      </c>
      <c r="B107" s="52"/>
      <c r="C107" s="52"/>
      <c r="D107" s="52"/>
    </row>
    <row r="108" spans="1:4" ht="15.75" thickBot="1" x14ac:dyDescent="0.3">
      <c r="A108" s="84" t="s">
        <v>102</v>
      </c>
      <c r="B108" s="85" t="s">
        <v>92</v>
      </c>
      <c r="C108" s="86" t="s">
        <v>46</v>
      </c>
      <c r="D108" s="85" t="s">
        <v>121</v>
      </c>
    </row>
    <row r="109" spans="1:4" ht="15.75" thickBot="1" x14ac:dyDescent="0.3">
      <c r="A109" s="70"/>
      <c r="B109" s="72" t="s">
        <v>93</v>
      </c>
      <c r="C109" s="71" t="s">
        <v>46</v>
      </c>
      <c r="D109" s="72" t="s">
        <v>120</v>
      </c>
    </row>
    <row r="110" spans="1:4" ht="15.75" thickBot="1" x14ac:dyDescent="0.3">
      <c r="A110" s="70"/>
      <c r="B110" s="72" t="s">
        <v>94</v>
      </c>
      <c r="C110" s="71" t="s">
        <v>120</v>
      </c>
      <c r="D110" s="83">
        <v>520.94420000000002</v>
      </c>
    </row>
    <row r="111" spans="1:4" ht="15.75" thickBot="1" x14ac:dyDescent="0.3">
      <c r="A111" s="70"/>
      <c r="B111" s="72" t="s">
        <v>95</v>
      </c>
      <c r="C111" s="71" t="s">
        <v>14</v>
      </c>
      <c r="D111" s="83">
        <f>516239.78-28259.22</f>
        <v>487980.56000000006</v>
      </c>
    </row>
    <row r="112" spans="1:4" ht="15.75" thickBot="1" x14ac:dyDescent="0.3">
      <c r="A112" s="70"/>
      <c r="B112" s="71" t="s">
        <v>96</v>
      </c>
      <c r="C112" s="71" t="s">
        <v>14</v>
      </c>
      <c r="D112" s="87">
        <v>319367.95</v>
      </c>
    </row>
    <row r="113" spans="1:4" ht="15.75" thickBot="1" x14ac:dyDescent="0.3">
      <c r="A113" s="70"/>
      <c r="B113" s="71" t="s">
        <v>97</v>
      </c>
      <c r="C113" s="71" t="s">
        <v>14</v>
      </c>
      <c r="D113" s="87">
        <f>D111-D112</f>
        <v>168612.61000000004</v>
      </c>
    </row>
    <row r="114" spans="1:4" ht="15.75" thickBot="1" x14ac:dyDescent="0.3">
      <c r="A114" s="70"/>
      <c r="B114" s="71" t="s">
        <v>98</v>
      </c>
      <c r="C114" s="71" t="s">
        <v>14</v>
      </c>
      <c r="D114" s="87">
        <v>570492.01199999999</v>
      </c>
    </row>
    <row r="115" spans="1:4" ht="15.75" thickBot="1" x14ac:dyDescent="0.3">
      <c r="A115" s="70"/>
      <c r="B115" s="71" t="s">
        <v>99</v>
      </c>
      <c r="C115" s="71" t="s">
        <v>14</v>
      </c>
      <c r="D115" s="87">
        <f>D112</f>
        <v>319367.95</v>
      </c>
    </row>
    <row r="116" spans="1:4" ht="15.75" thickBot="1" x14ac:dyDescent="0.3">
      <c r="A116" s="70"/>
      <c r="B116" s="71" t="s">
        <v>100</v>
      </c>
      <c r="C116" s="71" t="s">
        <v>14</v>
      </c>
      <c r="D116" s="87">
        <v>0</v>
      </c>
    </row>
    <row r="117" spans="1:4" ht="15.75" thickBot="1" x14ac:dyDescent="0.3">
      <c r="A117" s="70"/>
      <c r="B117" s="72" t="s">
        <v>101</v>
      </c>
      <c r="C117" s="71" t="s">
        <v>14</v>
      </c>
      <c r="D117" s="83">
        <v>0</v>
      </c>
    </row>
    <row r="118" spans="1:4" ht="15.75" thickBot="1" x14ac:dyDescent="0.3">
      <c r="A118" s="84" t="s">
        <v>103</v>
      </c>
      <c r="B118" s="85" t="s">
        <v>92</v>
      </c>
      <c r="C118" s="86" t="s">
        <v>46</v>
      </c>
      <c r="D118" s="85" t="s">
        <v>122</v>
      </c>
    </row>
    <row r="119" spans="1:4" ht="15.75" thickBot="1" x14ac:dyDescent="0.3">
      <c r="A119" s="70"/>
      <c r="B119" s="72" t="s">
        <v>93</v>
      </c>
      <c r="C119" s="71" t="s">
        <v>46</v>
      </c>
      <c r="D119" s="72" t="s">
        <v>123</v>
      </c>
    </row>
    <row r="120" spans="1:4" ht="15.75" thickBot="1" x14ac:dyDescent="0.3">
      <c r="A120" s="70"/>
      <c r="B120" s="72" t="s">
        <v>94</v>
      </c>
      <c r="C120" s="71" t="s">
        <v>123</v>
      </c>
      <c r="D120" s="100">
        <f>2532.0008+1024.2966</f>
        <v>3556.2973999999995</v>
      </c>
    </row>
    <row r="121" spans="1:4" ht="15.75" thickBot="1" x14ac:dyDescent="0.3">
      <c r="A121" s="70"/>
      <c r="B121" s="72" t="s">
        <v>95</v>
      </c>
      <c r="C121" s="71" t="s">
        <v>14</v>
      </c>
      <c r="D121" s="100">
        <f>26413.56-1114.82+10736.31-520.86</f>
        <v>35514.19</v>
      </c>
    </row>
    <row r="122" spans="1:4" ht="15.75" thickBot="1" x14ac:dyDescent="0.3">
      <c r="A122" s="70"/>
      <c r="B122" s="71" t="s">
        <v>96</v>
      </c>
      <c r="C122" s="71" t="s">
        <v>14</v>
      </c>
      <c r="D122" s="101">
        <f>21071.46+8723.87</f>
        <v>29795.33</v>
      </c>
    </row>
    <row r="123" spans="1:4" ht="15.75" thickBot="1" x14ac:dyDescent="0.3">
      <c r="A123" s="70"/>
      <c r="B123" s="71" t="s">
        <v>97</v>
      </c>
      <c r="C123" s="71" t="s">
        <v>14</v>
      </c>
      <c r="D123" s="101">
        <f>D121-D122</f>
        <v>5718.8600000000006</v>
      </c>
    </row>
    <row r="124" spans="1:4" ht="15.75" thickBot="1" x14ac:dyDescent="0.3">
      <c r="A124" s="70"/>
      <c r="B124" s="71" t="s">
        <v>98</v>
      </c>
      <c r="C124" s="71" t="s">
        <v>14</v>
      </c>
      <c r="D124" s="101">
        <v>43547.85</v>
      </c>
    </row>
    <row r="125" spans="1:4" ht="15.75" thickBot="1" x14ac:dyDescent="0.3">
      <c r="A125" s="70"/>
      <c r="B125" s="71" t="s">
        <v>99</v>
      </c>
      <c r="C125" s="71" t="s">
        <v>14</v>
      </c>
      <c r="D125" s="101">
        <f>D122</f>
        <v>29795.33</v>
      </c>
    </row>
    <row r="126" spans="1:4" ht="15.75" thickBot="1" x14ac:dyDescent="0.3">
      <c r="A126" s="70"/>
      <c r="B126" s="71" t="s">
        <v>100</v>
      </c>
      <c r="C126" s="71" t="s">
        <v>14</v>
      </c>
      <c r="D126" s="101">
        <v>0</v>
      </c>
    </row>
    <row r="127" spans="1:4" ht="15.75" thickBot="1" x14ac:dyDescent="0.3">
      <c r="A127" s="70"/>
      <c r="B127" s="72" t="s">
        <v>101</v>
      </c>
      <c r="C127" s="71" t="s">
        <v>14</v>
      </c>
      <c r="D127" s="100">
        <v>0</v>
      </c>
    </row>
    <row r="128" spans="1:4" ht="15.75" thickBot="1" x14ac:dyDescent="0.3">
      <c r="A128" s="84" t="s">
        <v>104</v>
      </c>
      <c r="B128" s="85" t="s">
        <v>92</v>
      </c>
      <c r="C128" s="86" t="s">
        <v>46</v>
      </c>
      <c r="D128" s="85" t="s">
        <v>124</v>
      </c>
    </row>
    <row r="129" spans="1:4" ht="15.75" thickBot="1" x14ac:dyDescent="0.3">
      <c r="A129" s="70"/>
      <c r="B129" s="72" t="s">
        <v>93</v>
      </c>
      <c r="C129" s="71" t="s">
        <v>46</v>
      </c>
      <c r="D129" s="72" t="s">
        <v>123</v>
      </c>
    </row>
    <row r="130" spans="1:4" ht="15.75" thickBot="1" x14ac:dyDescent="0.3">
      <c r="A130" s="70"/>
      <c r="B130" s="72" t="s">
        <v>94</v>
      </c>
      <c r="C130" s="71" t="s">
        <v>123</v>
      </c>
      <c r="D130" s="100">
        <f>9.6+57.1059</f>
        <v>66.7059</v>
      </c>
    </row>
    <row r="131" spans="1:4" ht="15.75" thickBot="1" x14ac:dyDescent="0.3">
      <c r="A131" s="70"/>
      <c r="B131" s="72" t="s">
        <v>95</v>
      </c>
      <c r="C131" s="71" t="s">
        <v>14</v>
      </c>
      <c r="D131" s="100">
        <f>94.37+3743.19+59015.98-4534.88</f>
        <v>58318.66</v>
      </c>
    </row>
    <row r="132" spans="1:4" ht="15.75" thickBot="1" x14ac:dyDescent="0.3">
      <c r="A132" s="70"/>
      <c r="B132" s="71" t="s">
        <v>96</v>
      </c>
      <c r="C132" s="71" t="s">
        <v>14</v>
      </c>
      <c r="D132" s="101">
        <f>6746.4+40831.42</f>
        <v>47577.82</v>
      </c>
    </row>
    <row r="133" spans="1:4" ht="15.75" thickBot="1" x14ac:dyDescent="0.3">
      <c r="A133" s="70"/>
      <c r="B133" s="71" t="s">
        <v>97</v>
      </c>
      <c r="C133" s="71" t="s">
        <v>14</v>
      </c>
      <c r="D133" s="101">
        <f>D131-D132</f>
        <v>10740.840000000004</v>
      </c>
    </row>
    <row r="134" spans="1:4" ht="15.75" thickBot="1" x14ac:dyDescent="0.3">
      <c r="A134" s="70"/>
      <c r="B134" s="71" t="s">
        <v>98</v>
      </c>
      <c r="C134" s="71" t="s">
        <v>14</v>
      </c>
      <c r="D134" s="101">
        <v>2.7767985300000002</v>
      </c>
    </row>
    <row r="135" spans="1:4" ht="15.75" thickBot="1" x14ac:dyDescent="0.3">
      <c r="A135" s="70"/>
      <c r="B135" s="71" t="s">
        <v>99</v>
      </c>
      <c r="C135" s="71" t="s">
        <v>14</v>
      </c>
      <c r="D135" s="101">
        <f>D132</f>
        <v>47577.82</v>
      </c>
    </row>
    <row r="136" spans="1:4" ht="15.75" thickBot="1" x14ac:dyDescent="0.3">
      <c r="A136" s="70"/>
      <c r="B136" s="71" t="s">
        <v>100</v>
      </c>
      <c r="C136" s="71" t="s">
        <v>14</v>
      </c>
      <c r="D136" s="101">
        <v>0</v>
      </c>
    </row>
    <row r="137" spans="1:4" ht="15.75" thickBot="1" x14ac:dyDescent="0.3">
      <c r="A137" s="70"/>
      <c r="B137" s="72" t="s">
        <v>101</v>
      </c>
      <c r="C137" s="71" t="s">
        <v>14</v>
      </c>
      <c r="D137" s="100">
        <v>0</v>
      </c>
    </row>
    <row r="138" spans="1:4" ht="15.75" thickBot="1" x14ac:dyDescent="0.3">
      <c r="A138" s="84" t="s">
        <v>105</v>
      </c>
      <c r="B138" s="85" t="s">
        <v>92</v>
      </c>
      <c r="C138" s="86" t="s">
        <v>46</v>
      </c>
      <c r="D138" s="85" t="s">
        <v>125</v>
      </c>
    </row>
    <row r="139" spans="1:4" ht="15.75" thickBot="1" x14ac:dyDescent="0.3">
      <c r="A139" s="70"/>
      <c r="B139" s="72" t="s">
        <v>93</v>
      </c>
      <c r="C139" s="71" t="s">
        <v>46</v>
      </c>
      <c r="D139" s="72" t="s">
        <v>123</v>
      </c>
    </row>
    <row r="140" spans="1:4" ht="15.75" thickBot="1" x14ac:dyDescent="0.3">
      <c r="A140" s="70"/>
      <c r="B140" s="72" t="s">
        <v>94</v>
      </c>
      <c r="C140" s="71" t="s">
        <v>123</v>
      </c>
      <c r="D140" s="83">
        <v>2360.1799999999998</v>
      </c>
    </row>
    <row r="141" spans="1:4" ht="15.75" thickBot="1" x14ac:dyDescent="0.3">
      <c r="A141" s="70"/>
      <c r="B141" s="72" t="s">
        <v>95</v>
      </c>
      <c r="C141" s="71" t="s">
        <v>14</v>
      </c>
      <c r="D141" s="83">
        <f>26290.42-1580.55</f>
        <v>24709.87</v>
      </c>
    </row>
    <row r="142" spans="1:4" ht="15.75" thickBot="1" x14ac:dyDescent="0.3">
      <c r="A142" s="70"/>
      <c r="B142" s="71" t="s">
        <v>96</v>
      </c>
      <c r="C142" s="71" t="s">
        <v>14</v>
      </c>
      <c r="D142" s="87">
        <v>20217.47</v>
      </c>
    </row>
    <row r="143" spans="1:4" ht="15.75" thickBot="1" x14ac:dyDescent="0.3">
      <c r="A143" s="70"/>
      <c r="B143" s="71" t="s">
        <v>97</v>
      </c>
      <c r="C143" s="71" t="s">
        <v>14</v>
      </c>
      <c r="D143" s="87">
        <f>D141-D142</f>
        <v>4492.3999999999978</v>
      </c>
    </row>
    <row r="144" spans="1:4" ht="15.75" thickBot="1" x14ac:dyDescent="0.3">
      <c r="A144" s="70"/>
      <c r="B144" s="71" t="s">
        <v>98</v>
      </c>
      <c r="C144" s="71" t="s">
        <v>14</v>
      </c>
      <c r="D144" s="87">
        <v>81611.070000000007</v>
      </c>
    </row>
    <row r="145" spans="1:4" ht="15.75" thickBot="1" x14ac:dyDescent="0.3">
      <c r="A145" s="70"/>
      <c r="B145" s="71" t="s">
        <v>99</v>
      </c>
      <c r="C145" s="71" t="s">
        <v>14</v>
      </c>
      <c r="D145" s="87">
        <f>D142</f>
        <v>20217.47</v>
      </c>
    </row>
    <row r="146" spans="1:4" ht="15.75" thickBot="1" x14ac:dyDescent="0.3">
      <c r="A146" s="70"/>
      <c r="B146" s="71" t="s">
        <v>100</v>
      </c>
      <c r="C146" s="71" t="s">
        <v>14</v>
      </c>
      <c r="D146" s="87">
        <v>0</v>
      </c>
    </row>
    <row r="147" spans="1:4" ht="15.75" thickBot="1" x14ac:dyDescent="0.3">
      <c r="A147" s="70"/>
      <c r="B147" s="72" t="s">
        <v>101</v>
      </c>
      <c r="C147" s="71" t="s">
        <v>14</v>
      </c>
      <c r="D147" s="83">
        <v>0</v>
      </c>
    </row>
    <row r="148" spans="1:4" x14ac:dyDescent="0.25">
      <c r="A148" s="88"/>
      <c r="B148" s="89"/>
      <c r="C148" s="90"/>
      <c r="D148" s="91"/>
    </row>
    <row r="149" spans="1:4" ht="15.75" thickBot="1" x14ac:dyDescent="0.3">
      <c r="A149" s="54" t="s">
        <v>106</v>
      </c>
      <c r="B149" s="52"/>
      <c r="C149" s="52"/>
      <c r="D149" s="52"/>
    </row>
    <row r="150" spans="1:4" ht="15.75" thickBot="1" x14ac:dyDescent="0.3">
      <c r="A150" s="68" t="s">
        <v>108</v>
      </c>
      <c r="B150" s="77" t="s">
        <v>66</v>
      </c>
      <c r="C150" s="76" t="s">
        <v>107</v>
      </c>
      <c r="D150" s="77">
        <v>0</v>
      </c>
    </row>
    <row r="151" spans="1:4" ht="15.75" thickBot="1" x14ac:dyDescent="0.3">
      <c r="A151" s="70" t="s">
        <v>109</v>
      </c>
      <c r="B151" s="72" t="s">
        <v>67</v>
      </c>
      <c r="C151" s="71" t="s">
        <v>107</v>
      </c>
      <c r="D151" s="72">
        <v>0</v>
      </c>
    </row>
    <row r="152" spans="1:4" ht="15.75" thickBot="1" x14ac:dyDescent="0.3">
      <c r="A152" s="70" t="s">
        <v>110</v>
      </c>
      <c r="B152" s="72" t="s">
        <v>68</v>
      </c>
      <c r="C152" s="71" t="s">
        <v>107</v>
      </c>
      <c r="D152" s="72">
        <v>0</v>
      </c>
    </row>
    <row r="153" spans="1:4" ht="15.75" thickBot="1" x14ac:dyDescent="0.3">
      <c r="A153" s="70" t="s">
        <v>111</v>
      </c>
      <c r="B153" s="72" t="s">
        <v>69</v>
      </c>
      <c r="C153" s="71" t="s">
        <v>14</v>
      </c>
      <c r="D153" s="83">
        <v>0</v>
      </c>
    </row>
    <row r="154" spans="1:4" x14ac:dyDescent="0.25">
      <c r="A154" s="52"/>
      <c r="B154" s="52"/>
      <c r="C154" s="52"/>
      <c r="D154" s="52"/>
    </row>
    <row r="155" spans="1:4" ht="15.75" thickBot="1" x14ac:dyDescent="0.3">
      <c r="A155" s="54" t="s">
        <v>112</v>
      </c>
      <c r="B155" s="52"/>
      <c r="C155" s="52"/>
      <c r="D155" s="52"/>
    </row>
    <row r="156" spans="1:4" ht="15.75" thickBot="1" x14ac:dyDescent="0.3">
      <c r="A156" s="78">
        <v>48</v>
      </c>
      <c r="B156" s="77" t="s">
        <v>113</v>
      </c>
      <c r="C156" s="76" t="s">
        <v>107</v>
      </c>
      <c r="D156" s="77">
        <v>1</v>
      </c>
    </row>
    <row r="157" spans="1:4" ht="15.75" thickBot="1" x14ac:dyDescent="0.3">
      <c r="A157" s="92">
        <v>49</v>
      </c>
      <c r="B157" s="72" t="s">
        <v>114</v>
      </c>
      <c r="C157" s="71" t="s">
        <v>107</v>
      </c>
      <c r="D157" s="72">
        <v>0</v>
      </c>
    </row>
    <row r="158" spans="1:4" ht="15.75" thickBot="1" x14ac:dyDescent="0.3">
      <c r="A158" s="93">
        <v>50</v>
      </c>
      <c r="B158" s="94" t="s">
        <v>115</v>
      </c>
      <c r="C158" s="95" t="s">
        <v>14</v>
      </c>
      <c r="D158" s="111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8"/>
  <sheetViews>
    <sheetView workbookViewId="0">
      <selection activeCell="D97" sqref="D97"/>
    </sheetView>
  </sheetViews>
  <sheetFormatPr defaultRowHeight="15" x14ac:dyDescent="0.25"/>
  <cols>
    <col min="1" max="1" width="8.85546875" customWidth="1"/>
    <col min="2" max="2" width="72" customWidth="1"/>
    <col min="3" max="3" width="11.28515625" customWidth="1"/>
    <col min="4" max="4" width="54" customWidth="1"/>
  </cols>
  <sheetData>
    <row r="1" spans="1:4" x14ac:dyDescent="0.25">
      <c r="A1" s="51" t="s">
        <v>0</v>
      </c>
      <c r="B1" s="52"/>
      <c r="C1" s="52"/>
      <c r="D1" s="52"/>
    </row>
    <row r="2" spans="1:4" x14ac:dyDescent="0.25">
      <c r="A2" s="53" t="s">
        <v>175</v>
      </c>
      <c r="B2" s="52"/>
      <c r="C2" s="52"/>
      <c r="D2" s="52"/>
    </row>
    <row r="3" spans="1:4" x14ac:dyDescent="0.25">
      <c r="A3" s="52"/>
      <c r="B3" s="52"/>
      <c r="C3" s="52"/>
      <c r="D3" s="52"/>
    </row>
    <row r="4" spans="1:4" x14ac:dyDescent="0.25">
      <c r="A4" s="52"/>
      <c r="B4" s="52"/>
      <c r="C4" s="52"/>
      <c r="D4" s="3" t="s">
        <v>6</v>
      </c>
    </row>
    <row r="5" spans="1:4" x14ac:dyDescent="0.25">
      <c r="A5" s="110" t="s">
        <v>7</v>
      </c>
      <c r="B5" s="110"/>
      <c r="C5" s="110"/>
      <c r="D5" s="110"/>
    </row>
    <row r="6" spans="1:4" x14ac:dyDescent="0.25">
      <c r="A6" s="110" t="s">
        <v>176</v>
      </c>
      <c r="B6" s="110"/>
      <c r="C6" s="110"/>
      <c r="D6" s="110"/>
    </row>
    <row r="7" spans="1:4" x14ac:dyDescent="0.25">
      <c r="A7" s="52"/>
      <c r="B7" s="96" t="s">
        <v>9</v>
      </c>
      <c r="C7" s="5">
        <v>42123</v>
      </c>
      <c r="D7" s="52"/>
    </row>
    <row r="8" spans="1:4" x14ac:dyDescent="0.25">
      <c r="A8" s="52"/>
      <c r="B8" s="96" t="s">
        <v>10</v>
      </c>
      <c r="C8" s="5">
        <v>41640</v>
      </c>
      <c r="D8" s="52"/>
    </row>
    <row r="9" spans="1:4" x14ac:dyDescent="0.25">
      <c r="A9" s="52"/>
      <c r="B9" s="96" t="s">
        <v>11</v>
      </c>
      <c r="C9" s="5">
        <v>42004</v>
      </c>
      <c r="D9" s="52"/>
    </row>
    <row r="10" spans="1:4" x14ac:dyDescent="0.25">
      <c r="A10" s="4"/>
      <c r="B10" s="5"/>
      <c r="C10" s="52"/>
      <c r="D10" s="52"/>
    </row>
    <row r="11" spans="1:4" ht="15.75" thickBot="1" x14ac:dyDescent="0.3">
      <c r="A11" s="54" t="s">
        <v>12</v>
      </c>
      <c r="B11" s="52"/>
      <c r="C11" s="52"/>
      <c r="D11" s="52"/>
    </row>
    <row r="12" spans="1:4" ht="16.5" thickBot="1" x14ac:dyDescent="0.3">
      <c r="A12" s="55" t="s">
        <v>2</v>
      </c>
      <c r="B12" s="55" t="s">
        <v>3</v>
      </c>
      <c r="C12" s="55" t="s">
        <v>4</v>
      </c>
      <c r="D12" s="56" t="s">
        <v>5</v>
      </c>
    </row>
    <row r="13" spans="1:4" x14ac:dyDescent="0.25">
      <c r="A13" s="57" t="s">
        <v>18</v>
      </c>
      <c r="B13" s="58" t="s">
        <v>13</v>
      </c>
      <c r="C13" s="59" t="s">
        <v>14</v>
      </c>
      <c r="D13" s="60">
        <v>0</v>
      </c>
    </row>
    <row r="14" spans="1:4" x14ac:dyDescent="0.25">
      <c r="A14" s="61" t="s">
        <v>19</v>
      </c>
      <c r="B14" s="62" t="s">
        <v>35</v>
      </c>
      <c r="C14" s="62" t="s">
        <v>14</v>
      </c>
      <c r="D14" s="63">
        <v>0</v>
      </c>
    </row>
    <row r="15" spans="1:4" x14ac:dyDescent="0.25">
      <c r="A15" s="61" t="s">
        <v>20</v>
      </c>
      <c r="B15" s="62" t="s">
        <v>36</v>
      </c>
      <c r="C15" s="62" t="s">
        <v>14</v>
      </c>
      <c r="D15" s="63">
        <v>0</v>
      </c>
    </row>
    <row r="16" spans="1:4" x14ac:dyDescent="0.25">
      <c r="A16" s="61" t="s">
        <v>21</v>
      </c>
      <c r="B16" s="64" t="s">
        <v>134</v>
      </c>
      <c r="C16" s="62" t="s">
        <v>14</v>
      </c>
      <c r="D16" s="63">
        <v>1219743.92</v>
      </c>
    </row>
    <row r="17" spans="1:4" x14ac:dyDescent="0.25">
      <c r="A17" s="61" t="s">
        <v>22</v>
      </c>
      <c r="B17" s="62" t="s">
        <v>37</v>
      </c>
      <c r="C17" s="62" t="s">
        <v>14</v>
      </c>
      <c r="D17" s="63">
        <v>1104242.92</v>
      </c>
    </row>
    <row r="18" spans="1:4" x14ac:dyDescent="0.25">
      <c r="A18" s="61" t="s">
        <v>23</v>
      </c>
      <c r="B18" s="61" t="s">
        <v>135</v>
      </c>
      <c r="C18" s="62" t="s">
        <v>14</v>
      </c>
      <c r="D18" s="63">
        <v>113501</v>
      </c>
    </row>
    <row r="19" spans="1:4" x14ac:dyDescent="0.25">
      <c r="A19" s="61" t="s">
        <v>24</v>
      </c>
      <c r="B19" s="62" t="s">
        <v>38</v>
      </c>
      <c r="C19" s="62" t="s">
        <v>14</v>
      </c>
      <c r="D19" s="63">
        <v>0</v>
      </c>
    </row>
    <row r="20" spans="1:4" x14ac:dyDescent="0.25">
      <c r="A20" s="61" t="s">
        <v>25</v>
      </c>
      <c r="B20" s="64" t="s">
        <v>15</v>
      </c>
      <c r="C20" s="62" t="s">
        <v>14</v>
      </c>
      <c r="D20" s="63">
        <v>881380.69</v>
      </c>
    </row>
    <row r="21" spans="1:4" x14ac:dyDescent="0.25">
      <c r="A21" s="61" t="s">
        <v>26</v>
      </c>
      <c r="B21" s="62" t="s">
        <v>39</v>
      </c>
      <c r="C21" s="62" t="s">
        <v>14</v>
      </c>
      <c r="D21" s="63">
        <f>816978.71+62601.98</f>
        <v>879580.69</v>
      </c>
    </row>
    <row r="22" spans="1:4" x14ac:dyDescent="0.25">
      <c r="A22" s="61" t="s">
        <v>27</v>
      </c>
      <c r="B22" s="62" t="s">
        <v>40</v>
      </c>
      <c r="C22" s="62" t="s">
        <v>14</v>
      </c>
      <c r="D22" s="63">
        <v>0</v>
      </c>
    </row>
    <row r="23" spans="1:4" x14ac:dyDescent="0.25">
      <c r="A23" s="61" t="s">
        <v>28</v>
      </c>
      <c r="B23" s="62" t="s">
        <v>41</v>
      </c>
      <c r="C23" s="62" t="s">
        <v>14</v>
      </c>
      <c r="D23" s="63">
        <v>0</v>
      </c>
    </row>
    <row r="24" spans="1:4" x14ac:dyDescent="0.25">
      <c r="A24" s="61" t="s">
        <v>29</v>
      </c>
      <c r="B24" s="62" t="s">
        <v>42</v>
      </c>
      <c r="C24" s="62" t="s">
        <v>14</v>
      </c>
      <c r="D24" s="63">
        <v>1800</v>
      </c>
    </row>
    <row r="25" spans="1:4" x14ac:dyDescent="0.25">
      <c r="A25" s="61" t="s">
        <v>30</v>
      </c>
      <c r="B25" s="62" t="s">
        <v>43</v>
      </c>
      <c r="C25" s="62" t="s">
        <v>14</v>
      </c>
      <c r="D25" s="63">
        <v>0</v>
      </c>
    </row>
    <row r="26" spans="1:4" x14ac:dyDescent="0.25">
      <c r="A26" s="61" t="s">
        <v>31</v>
      </c>
      <c r="B26" s="64" t="s">
        <v>16</v>
      </c>
      <c r="C26" s="62" t="s">
        <v>14</v>
      </c>
      <c r="D26" s="63">
        <f>D20</f>
        <v>881380.69</v>
      </c>
    </row>
    <row r="27" spans="1:4" x14ac:dyDescent="0.25">
      <c r="A27" s="61" t="s">
        <v>32</v>
      </c>
      <c r="B27" s="64" t="s">
        <v>17</v>
      </c>
      <c r="C27" s="62" t="s">
        <v>14</v>
      </c>
      <c r="D27" s="63">
        <v>-420828.18</v>
      </c>
    </row>
    <row r="28" spans="1:4" x14ac:dyDescent="0.25">
      <c r="A28" s="61" t="s">
        <v>33</v>
      </c>
      <c r="B28" s="62" t="s">
        <v>35</v>
      </c>
      <c r="C28" s="62" t="s">
        <v>14</v>
      </c>
      <c r="D28" s="63">
        <v>0</v>
      </c>
    </row>
    <row r="29" spans="1:4" ht="15.75" thickBot="1" x14ac:dyDescent="0.3">
      <c r="A29" s="65" t="s">
        <v>34</v>
      </c>
      <c r="B29" s="66" t="s">
        <v>36</v>
      </c>
      <c r="C29" s="66"/>
      <c r="D29" s="67">
        <v>420828.18</v>
      </c>
    </row>
    <row r="30" spans="1:4" x14ac:dyDescent="0.25">
      <c r="A30" s="52"/>
      <c r="B30" s="52"/>
      <c r="C30" s="52"/>
      <c r="D30" s="52"/>
    </row>
    <row r="31" spans="1:4" ht="15.75" thickBot="1" x14ac:dyDescent="0.3">
      <c r="A31" s="54" t="s">
        <v>44</v>
      </c>
      <c r="B31" s="52"/>
      <c r="C31" s="52"/>
      <c r="D31" s="52"/>
    </row>
    <row r="32" spans="1:4" ht="15.75" thickBot="1" x14ac:dyDescent="0.3">
      <c r="A32" s="68" t="s">
        <v>49</v>
      </c>
      <c r="B32" s="69" t="s">
        <v>45</v>
      </c>
      <c r="C32" s="69" t="s">
        <v>46</v>
      </c>
      <c r="D32" s="26" t="s">
        <v>54</v>
      </c>
    </row>
    <row r="33" spans="1:4" ht="15.75" thickBot="1" x14ac:dyDescent="0.3">
      <c r="A33" s="70"/>
      <c r="B33" s="71" t="s">
        <v>47</v>
      </c>
      <c r="C33" s="71" t="s">
        <v>46</v>
      </c>
      <c r="D33" s="27" t="s">
        <v>55</v>
      </c>
    </row>
    <row r="34" spans="1:4" ht="15.75" thickBot="1" x14ac:dyDescent="0.3">
      <c r="A34" s="70"/>
      <c r="B34" s="71" t="s">
        <v>48</v>
      </c>
      <c r="C34" s="71" t="s">
        <v>46</v>
      </c>
      <c r="D34" s="27" t="s">
        <v>137</v>
      </c>
    </row>
    <row r="35" spans="1:4" ht="15.75" thickBot="1" x14ac:dyDescent="0.3">
      <c r="A35" s="70"/>
      <c r="B35" s="71" t="s">
        <v>117</v>
      </c>
      <c r="C35" s="71" t="s">
        <v>46</v>
      </c>
      <c r="D35" s="40" t="s">
        <v>116</v>
      </c>
    </row>
    <row r="36" spans="1:4" ht="15.75" thickBot="1" x14ac:dyDescent="0.3">
      <c r="A36" s="70" t="s">
        <v>74</v>
      </c>
      <c r="B36" s="74" t="s">
        <v>45</v>
      </c>
      <c r="C36" s="74" t="s">
        <v>46</v>
      </c>
      <c r="D36" s="28" t="s">
        <v>57</v>
      </c>
    </row>
    <row r="37" spans="1:4" ht="15.75" thickBot="1" x14ac:dyDescent="0.3">
      <c r="A37" s="70"/>
      <c r="B37" s="71" t="s">
        <v>47</v>
      </c>
      <c r="C37" s="71" t="s">
        <v>46</v>
      </c>
      <c r="D37" s="27" t="s">
        <v>58</v>
      </c>
    </row>
    <row r="38" spans="1:4" ht="15.75" thickBot="1" x14ac:dyDescent="0.3">
      <c r="A38" s="70"/>
      <c r="B38" s="71" t="s">
        <v>48</v>
      </c>
      <c r="C38" s="71" t="s">
        <v>46</v>
      </c>
      <c r="D38" s="27" t="s">
        <v>56</v>
      </c>
    </row>
    <row r="39" spans="1:4" ht="15.75" thickBot="1" x14ac:dyDescent="0.3">
      <c r="A39" s="70"/>
      <c r="B39" s="71" t="s">
        <v>117</v>
      </c>
      <c r="C39" s="71" t="s">
        <v>46</v>
      </c>
      <c r="D39" s="41">
        <v>3808160770</v>
      </c>
    </row>
    <row r="40" spans="1:4" ht="15.75" thickBot="1" x14ac:dyDescent="0.3">
      <c r="A40" s="70" t="s">
        <v>75</v>
      </c>
      <c r="B40" s="74" t="s">
        <v>45</v>
      </c>
      <c r="C40" s="74" t="s">
        <v>46</v>
      </c>
      <c r="D40" s="28" t="s">
        <v>59</v>
      </c>
    </row>
    <row r="41" spans="1:4" ht="15.75" thickBot="1" x14ac:dyDescent="0.3">
      <c r="A41" s="70"/>
      <c r="B41" s="71" t="s">
        <v>47</v>
      </c>
      <c r="C41" s="71" t="s">
        <v>46</v>
      </c>
      <c r="D41" s="27" t="s">
        <v>60</v>
      </c>
    </row>
    <row r="42" spans="1:4" ht="15.75" thickBot="1" x14ac:dyDescent="0.3">
      <c r="A42" s="70"/>
      <c r="B42" s="71" t="s">
        <v>48</v>
      </c>
      <c r="C42" s="71" t="s">
        <v>46</v>
      </c>
      <c r="D42" s="27" t="s">
        <v>61</v>
      </c>
    </row>
    <row r="43" spans="1:4" ht="15.75" thickBot="1" x14ac:dyDescent="0.3">
      <c r="A43" s="70"/>
      <c r="B43" s="71" t="s">
        <v>117</v>
      </c>
      <c r="C43" s="71" t="s">
        <v>46</v>
      </c>
      <c r="D43" s="41">
        <v>3807000117</v>
      </c>
    </row>
    <row r="44" spans="1:4" ht="15.75" thickBot="1" x14ac:dyDescent="0.3">
      <c r="A44" s="70" t="s">
        <v>76</v>
      </c>
      <c r="B44" s="74" t="s">
        <v>45</v>
      </c>
      <c r="C44" s="74" t="s">
        <v>46</v>
      </c>
      <c r="D44" s="75" t="s">
        <v>148</v>
      </c>
    </row>
    <row r="45" spans="1:4" ht="15.75" thickBot="1" x14ac:dyDescent="0.3">
      <c r="A45" s="70"/>
      <c r="B45" s="71" t="s">
        <v>47</v>
      </c>
      <c r="C45" s="71" t="s">
        <v>46</v>
      </c>
      <c r="D45" s="72" t="s">
        <v>149</v>
      </c>
    </row>
    <row r="46" spans="1:4" ht="15.75" thickBot="1" x14ac:dyDescent="0.3">
      <c r="A46" s="70"/>
      <c r="B46" s="71" t="s">
        <v>48</v>
      </c>
      <c r="C46" s="71" t="s">
        <v>46</v>
      </c>
      <c r="D46" s="72" t="s">
        <v>56</v>
      </c>
    </row>
    <row r="47" spans="1:4" ht="15.75" thickBot="1" x14ac:dyDescent="0.3">
      <c r="A47" s="70"/>
      <c r="B47" s="71" t="s">
        <v>117</v>
      </c>
      <c r="C47" s="71" t="s">
        <v>46</v>
      </c>
      <c r="D47" s="73">
        <v>3808140910</v>
      </c>
    </row>
    <row r="48" spans="1:4" ht="15.75" thickBot="1" x14ac:dyDescent="0.3">
      <c r="A48" s="70" t="s">
        <v>77</v>
      </c>
      <c r="B48" s="74" t="s">
        <v>45</v>
      </c>
      <c r="C48" s="74" t="s">
        <v>46</v>
      </c>
      <c r="D48" s="75" t="s">
        <v>150</v>
      </c>
    </row>
    <row r="49" spans="1:4" ht="15.75" thickBot="1" x14ac:dyDescent="0.3">
      <c r="A49" s="70"/>
      <c r="B49" s="71" t="s">
        <v>47</v>
      </c>
      <c r="C49" s="71" t="s">
        <v>46</v>
      </c>
      <c r="D49" s="72" t="s">
        <v>151</v>
      </c>
    </row>
    <row r="50" spans="1:4" ht="15.75" thickBot="1" x14ac:dyDescent="0.3">
      <c r="A50" s="70"/>
      <c r="B50" s="71" t="s">
        <v>48</v>
      </c>
      <c r="C50" s="71" t="s">
        <v>46</v>
      </c>
      <c r="D50" s="72" t="s">
        <v>152</v>
      </c>
    </row>
    <row r="51" spans="1:4" ht="15.75" thickBot="1" x14ac:dyDescent="0.3">
      <c r="A51" s="70"/>
      <c r="B51" s="71" t="s">
        <v>117</v>
      </c>
      <c r="C51" s="71" t="s">
        <v>46</v>
      </c>
      <c r="D51" s="73">
        <v>5405485497</v>
      </c>
    </row>
    <row r="52" spans="1:4" ht="15.75" thickBot="1" x14ac:dyDescent="0.3">
      <c r="A52" s="70" t="s">
        <v>78</v>
      </c>
      <c r="B52" s="74" t="s">
        <v>45</v>
      </c>
      <c r="C52" s="74" t="s">
        <v>46</v>
      </c>
      <c r="D52" s="75" t="s">
        <v>177</v>
      </c>
    </row>
    <row r="53" spans="1:4" ht="15.75" thickBot="1" x14ac:dyDescent="0.3">
      <c r="A53" s="70"/>
      <c r="B53" s="71" t="s">
        <v>47</v>
      </c>
      <c r="C53" s="71" t="s">
        <v>46</v>
      </c>
      <c r="D53" s="72" t="s">
        <v>149</v>
      </c>
    </row>
    <row r="54" spans="1:4" ht="15.75" thickBot="1" x14ac:dyDescent="0.3">
      <c r="A54" s="70"/>
      <c r="B54" s="71" t="s">
        <v>48</v>
      </c>
      <c r="C54" s="71" t="s">
        <v>46</v>
      </c>
      <c r="D54" s="72" t="s">
        <v>56</v>
      </c>
    </row>
    <row r="55" spans="1:4" ht="15.75" thickBot="1" x14ac:dyDescent="0.3">
      <c r="A55" s="70"/>
      <c r="B55" s="71" t="s">
        <v>117</v>
      </c>
      <c r="C55" s="71" t="s">
        <v>46</v>
      </c>
      <c r="D55" s="73">
        <v>3808140910</v>
      </c>
    </row>
    <row r="56" spans="1:4" ht="15.75" thickBot="1" x14ac:dyDescent="0.3">
      <c r="A56" s="70" t="s">
        <v>79</v>
      </c>
      <c r="B56" s="74" t="s">
        <v>45</v>
      </c>
      <c r="C56" s="74" t="s">
        <v>46</v>
      </c>
      <c r="D56" s="75" t="s">
        <v>156</v>
      </c>
    </row>
    <row r="57" spans="1:4" ht="15.75" thickBot="1" x14ac:dyDescent="0.3">
      <c r="A57" s="70"/>
      <c r="B57" s="71" t="s">
        <v>47</v>
      </c>
      <c r="C57" s="71" t="s">
        <v>46</v>
      </c>
      <c r="D57" s="72" t="s">
        <v>133</v>
      </c>
    </row>
    <row r="58" spans="1:4" ht="15.75" thickBot="1" x14ac:dyDescent="0.3">
      <c r="A58" s="70"/>
      <c r="B58" s="71" t="s">
        <v>48</v>
      </c>
      <c r="C58" s="71" t="s">
        <v>46</v>
      </c>
      <c r="D58" s="72" t="s">
        <v>56</v>
      </c>
    </row>
    <row r="59" spans="1:4" ht="15.75" thickBot="1" x14ac:dyDescent="0.3">
      <c r="A59" s="70"/>
      <c r="B59" s="71" t="s">
        <v>117</v>
      </c>
      <c r="C59" s="71" t="s">
        <v>46</v>
      </c>
      <c r="D59" s="41">
        <v>3808170471</v>
      </c>
    </row>
    <row r="60" spans="1:4" ht="15.75" thickBot="1" x14ac:dyDescent="0.3">
      <c r="A60" s="70" t="s">
        <v>131</v>
      </c>
      <c r="B60" s="74" t="s">
        <v>45</v>
      </c>
      <c r="C60" s="74" t="s">
        <v>46</v>
      </c>
      <c r="D60" s="28" t="s">
        <v>129</v>
      </c>
    </row>
    <row r="61" spans="1:4" ht="15.75" thickBot="1" x14ac:dyDescent="0.3">
      <c r="A61" s="70"/>
      <c r="B61" s="71" t="s">
        <v>47</v>
      </c>
      <c r="C61" s="71" t="s">
        <v>46</v>
      </c>
      <c r="D61" s="27" t="s">
        <v>130</v>
      </c>
    </row>
    <row r="62" spans="1:4" ht="15.75" thickBot="1" x14ac:dyDescent="0.3">
      <c r="A62" s="70"/>
      <c r="B62" s="71" t="s">
        <v>48</v>
      </c>
      <c r="C62" s="71" t="s">
        <v>46</v>
      </c>
      <c r="D62" s="27" t="s">
        <v>52</v>
      </c>
    </row>
    <row r="63" spans="1:4" ht="15.75" thickBot="1" x14ac:dyDescent="0.3">
      <c r="A63" s="70"/>
      <c r="B63" s="71" t="s">
        <v>117</v>
      </c>
      <c r="C63" s="71" t="s">
        <v>46</v>
      </c>
      <c r="D63" s="42" t="s">
        <v>140</v>
      </c>
    </row>
    <row r="64" spans="1:4" ht="26.25" thickBot="1" x14ac:dyDescent="0.3">
      <c r="A64" s="70" t="s">
        <v>168</v>
      </c>
      <c r="B64" s="74" t="s">
        <v>45</v>
      </c>
      <c r="C64" s="74" t="s">
        <v>46</v>
      </c>
      <c r="D64" s="28" t="s">
        <v>144</v>
      </c>
    </row>
    <row r="65" spans="1:4" ht="15.75" thickBot="1" x14ac:dyDescent="0.3">
      <c r="A65" s="70"/>
      <c r="B65" s="71" t="s">
        <v>47</v>
      </c>
      <c r="C65" s="71" t="s">
        <v>46</v>
      </c>
      <c r="D65" s="27" t="s">
        <v>145</v>
      </c>
    </row>
    <row r="66" spans="1:4" ht="15.75" thickBot="1" x14ac:dyDescent="0.3">
      <c r="A66" s="70"/>
      <c r="B66" s="71" t="s">
        <v>48</v>
      </c>
      <c r="C66" s="71" t="s">
        <v>46</v>
      </c>
      <c r="D66" s="27" t="s">
        <v>52</v>
      </c>
    </row>
    <row r="67" spans="1:4" ht="15.75" thickBot="1" x14ac:dyDescent="0.3">
      <c r="A67" s="70"/>
      <c r="B67" s="71" t="s">
        <v>117</v>
      </c>
      <c r="C67" s="71" t="s">
        <v>46</v>
      </c>
      <c r="D67" s="41">
        <v>3811145228</v>
      </c>
    </row>
    <row r="68" spans="1:4" ht="15.75" thickBot="1" x14ac:dyDescent="0.3">
      <c r="A68" s="70" t="s">
        <v>169</v>
      </c>
      <c r="B68" s="74" t="s">
        <v>45</v>
      </c>
      <c r="C68" s="74" t="s">
        <v>46</v>
      </c>
      <c r="D68" s="75" t="s">
        <v>157</v>
      </c>
    </row>
    <row r="69" spans="1:4" ht="15.75" thickBot="1" x14ac:dyDescent="0.3">
      <c r="A69" s="70"/>
      <c r="B69" s="71" t="s">
        <v>47</v>
      </c>
      <c r="C69" s="71" t="s">
        <v>46</v>
      </c>
      <c r="D69" s="72" t="s">
        <v>118</v>
      </c>
    </row>
    <row r="70" spans="1:4" ht="15.75" thickBot="1" x14ac:dyDescent="0.3">
      <c r="A70" s="70"/>
      <c r="B70" s="71" t="s">
        <v>48</v>
      </c>
      <c r="C70" s="71" t="s">
        <v>46</v>
      </c>
      <c r="D70" s="102" t="s">
        <v>56</v>
      </c>
    </row>
    <row r="71" spans="1:4" ht="15.75" thickBot="1" x14ac:dyDescent="0.3">
      <c r="A71" s="70"/>
      <c r="B71" s="71" t="s">
        <v>117</v>
      </c>
      <c r="C71" s="71" t="s">
        <v>46</v>
      </c>
      <c r="D71" s="99" t="s">
        <v>119</v>
      </c>
    </row>
    <row r="72" spans="1:4" ht="15.75" thickBot="1" x14ac:dyDescent="0.3">
      <c r="A72" s="70" t="s">
        <v>170</v>
      </c>
      <c r="B72" s="74" t="s">
        <v>45</v>
      </c>
      <c r="C72" s="74" t="s">
        <v>46</v>
      </c>
      <c r="D72" s="75" t="s">
        <v>158</v>
      </c>
    </row>
    <row r="73" spans="1:4" ht="15.75" thickBot="1" x14ac:dyDescent="0.3">
      <c r="A73" s="70"/>
      <c r="B73" s="71" t="s">
        <v>47</v>
      </c>
      <c r="C73" s="71" t="s">
        <v>46</v>
      </c>
      <c r="D73" s="72" t="s">
        <v>159</v>
      </c>
    </row>
    <row r="74" spans="1:4" ht="15.75" thickBot="1" x14ac:dyDescent="0.3">
      <c r="A74" s="70"/>
      <c r="B74" s="71" t="s">
        <v>48</v>
      </c>
      <c r="C74" s="71" t="s">
        <v>46</v>
      </c>
      <c r="D74" s="102" t="s">
        <v>56</v>
      </c>
    </row>
    <row r="75" spans="1:4" ht="15.75" thickBot="1" x14ac:dyDescent="0.3">
      <c r="A75" s="70"/>
      <c r="B75" s="71" t="s">
        <v>117</v>
      </c>
      <c r="C75" s="71" t="s">
        <v>46</v>
      </c>
      <c r="D75" s="99" t="s">
        <v>160</v>
      </c>
    </row>
    <row r="76" spans="1:4" ht="15.75" thickBot="1" x14ac:dyDescent="0.3">
      <c r="A76" s="70" t="s">
        <v>171</v>
      </c>
      <c r="B76" s="74" t="s">
        <v>45</v>
      </c>
      <c r="C76" s="74" t="s">
        <v>46</v>
      </c>
      <c r="D76" s="75" t="s">
        <v>158</v>
      </c>
    </row>
    <row r="77" spans="1:4" ht="15.75" thickBot="1" x14ac:dyDescent="0.3">
      <c r="A77" s="70"/>
      <c r="B77" s="71" t="s">
        <v>47</v>
      </c>
      <c r="C77" s="71" t="s">
        <v>46</v>
      </c>
      <c r="D77" s="72" t="s">
        <v>162</v>
      </c>
    </row>
    <row r="78" spans="1:4" ht="15.75" thickBot="1" x14ac:dyDescent="0.3">
      <c r="A78" s="70"/>
      <c r="B78" s="71" t="s">
        <v>48</v>
      </c>
      <c r="C78" s="71" t="s">
        <v>46</v>
      </c>
      <c r="D78" s="102" t="s">
        <v>56</v>
      </c>
    </row>
    <row r="79" spans="1:4" ht="15.75" thickBot="1" x14ac:dyDescent="0.3">
      <c r="A79" s="70"/>
      <c r="B79" s="71" t="s">
        <v>117</v>
      </c>
      <c r="C79" s="71" t="s">
        <v>46</v>
      </c>
      <c r="D79" s="99" t="s">
        <v>163</v>
      </c>
    </row>
    <row r="80" spans="1:4" ht="15.75" thickBot="1" x14ac:dyDescent="0.3">
      <c r="A80" s="70" t="s">
        <v>172</v>
      </c>
      <c r="B80" s="74" t="s">
        <v>45</v>
      </c>
      <c r="C80" s="74" t="s">
        <v>46</v>
      </c>
      <c r="D80" s="75" t="s">
        <v>178</v>
      </c>
    </row>
    <row r="81" spans="1:4" ht="15.75" thickBot="1" x14ac:dyDescent="0.3">
      <c r="A81" s="70"/>
      <c r="B81" s="71" t="s">
        <v>47</v>
      </c>
      <c r="C81" s="71" t="s">
        <v>46</v>
      </c>
      <c r="D81" s="72" t="s">
        <v>162</v>
      </c>
    </row>
    <row r="82" spans="1:4" ht="15.75" thickBot="1" x14ac:dyDescent="0.3">
      <c r="A82" s="70"/>
      <c r="B82" s="71" t="s">
        <v>48</v>
      </c>
      <c r="C82" s="71" t="s">
        <v>46</v>
      </c>
      <c r="D82" s="102" t="s">
        <v>56</v>
      </c>
    </row>
    <row r="83" spans="1:4" ht="15.75" thickBot="1" x14ac:dyDescent="0.3">
      <c r="A83" s="70"/>
      <c r="B83" s="71" t="s">
        <v>117</v>
      </c>
      <c r="C83" s="71" t="s">
        <v>46</v>
      </c>
      <c r="D83" s="99" t="s">
        <v>163</v>
      </c>
    </row>
    <row r="84" spans="1:4" ht="15.75" thickBot="1" x14ac:dyDescent="0.3">
      <c r="A84" s="70" t="s">
        <v>173</v>
      </c>
      <c r="B84" s="74" t="s">
        <v>45</v>
      </c>
      <c r="C84" s="74" t="s">
        <v>46</v>
      </c>
      <c r="D84" s="75" t="s">
        <v>178</v>
      </c>
    </row>
    <row r="85" spans="1:4" ht="15.75" thickBot="1" x14ac:dyDescent="0.3">
      <c r="A85" s="70"/>
      <c r="B85" s="71" t="s">
        <v>47</v>
      </c>
      <c r="C85" s="71" t="s">
        <v>46</v>
      </c>
      <c r="D85" s="72" t="s">
        <v>164</v>
      </c>
    </row>
    <row r="86" spans="1:4" ht="15.75" thickBot="1" x14ac:dyDescent="0.3">
      <c r="A86" s="70"/>
      <c r="B86" s="71" t="s">
        <v>48</v>
      </c>
      <c r="C86" s="71" t="s">
        <v>46</v>
      </c>
      <c r="D86" s="102" t="s">
        <v>56</v>
      </c>
    </row>
    <row r="87" spans="1:4" ht="15.75" thickBot="1" x14ac:dyDescent="0.3">
      <c r="A87" s="70"/>
      <c r="B87" s="71" t="s">
        <v>117</v>
      </c>
      <c r="C87" s="71" t="s">
        <v>46</v>
      </c>
      <c r="D87" s="99" t="s">
        <v>165</v>
      </c>
    </row>
    <row r="88" spans="1:4" ht="15.75" thickBot="1" x14ac:dyDescent="0.3">
      <c r="A88" s="70" t="s">
        <v>174</v>
      </c>
      <c r="B88" s="74" t="s">
        <v>45</v>
      </c>
      <c r="C88" s="74" t="s">
        <v>46</v>
      </c>
      <c r="D88" s="75" t="s">
        <v>63</v>
      </c>
    </row>
    <row r="89" spans="1:4" ht="15.75" thickBot="1" x14ac:dyDescent="0.3">
      <c r="A89" s="70"/>
      <c r="B89" s="71" t="s">
        <v>47</v>
      </c>
      <c r="C89" s="71" t="s">
        <v>46</v>
      </c>
      <c r="D89" s="72" t="s">
        <v>64</v>
      </c>
    </row>
    <row r="90" spans="1:4" ht="15.75" thickBot="1" x14ac:dyDescent="0.3">
      <c r="A90" s="70"/>
      <c r="B90" s="71" t="s">
        <v>48</v>
      </c>
      <c r="C90" s="71" t="s">
        <v>46</v>
      </c>
      <c r="D90" s="27" t="s">
        <v>143</v>
      </c>
    </row>
    <row r="91" spans="1:4" ht="15.75" thickBot="1" x14ac:dyDescent="0.3">
      <c r="A91" s="70"/>
      <c r="B91" s="71" t="s">
        <v>117</v>
      </c>
      <c r="C91" s="71" t="s">
        <v>46</v>
      </c>
      <c r="D91" s="41">
        <v>3811171757</v>
      </c>
    </row>
    <row r="92" spans="1:4" x14ac:dyDescent="0.25">
      <c r="A92" s="52"/>
      <c r="B92" s="52"/>
      <c r="C92" s="52"/>
      <c r="D92" s="52"/>
    </row>
    <row r="93" spans="1:4" ht="15.75" thickBot="1" x14ac:dyDescent="0.3">
      <c r="A93" s="54" t="s">
        <v>65</v>
      </c>
      <c r="B93" s="52"/>
      <c r="C93" s="52"/>
      <c r="D93" s="52"/>
    </row>
    <row r="94" spans="1:4" ht="15.75" thickBot="1" x14ac:dyDescent="0.3">
      <c r="A94" s="68" t="s">
        <v>70</v>
      </c>
      <c r="B94" s="76" t="s">
        <v>66</v>
      </c>
      <c r="C94" s="76" t="s">
        <v>46</v>
      </c>
      <c r="D94" s="77">
        <v>0</v>
      </c>
    </row>
    <row r="95" spans="1:4" ht="15.75" thickBot="1" x14ac:dyDescent="0.3">
      <c r="A95" s="70" t="s">
        <v>71</v>
      </c>
      <c r="B95" s="71" t="s">
        <v>67</v>
      </c>
      <c r="C95" s="71" t="s">
        <v>46</v>
      </c>
      <c r="D95" s="72">
        <v>0</v>
      </c>
    </row>
    <row r="96" spans="1:4" ht="15.75" thickBot="1" x14ac:dyDescent="0.3">
      <c r="A96" s="70" t="s">
        <v>72</v>
      </c>
      <c r="B96" s="71" t="s">
        <v>68</v>
      </c>
      <c r="C96" s="71" t="s">
        <v>46</v>
      </c>
      <c r="D96" s="72">
        <v>0</v>
      </c>
    </row>
    <row r="97" spans="1:4" ht="15.75" thickBot="1" x14ac:dyDescent="0.3">
      <c r="A97" s="68" t="s">
        <v>73</v>
      </c>
      <c r="B97" s="78" t="s">
        <v>69</v>
      </c>
      <c r="C97" s="78" t="s">
        <v>14</v>
      </c>
      <c r="D97" s="79">
        <v>0</v>
      </c>
    </row>
    <row r="98" spans="1:4" x14ac:dyDescent="0.25">
      <c r="A98" s="52"/>
      <c r="B98" s="52"/>
      <c r="C98" s="52"/>
      <c r="D98" s="52"/>
    </row>
    <row r="99" spans="1:4" ht="15.75" thickBot="1" x14ac:dyDescent="0.3">
      <c r="A99" s="54" t="s">
        <v>80</v>
      </c>
      <c r="B99" s="52"/>
      <c r="C99" s="52"/>
      <c r="D99" s="52"/>
    </row>
    <row r="100" spans="1:4" ht="15.75" thickBot="1" x14ac:dyDescent="0.3">
      <c r="A100" s="80" t="s">
        <v>83</v>
      </c>
      <c r="B100" s="77" t="s">
        <v>81</v>
      </c>
      <c r="C100" s="76" t="s">
        <v>14</v>
      </c>
      <c r="D100" s="81">
        <v>0</v>
      </c>
    </row>
    <row r="101" spans="1:4" ht="15.75" thickBot="1" x14ac:dyDescent="0.3">
      <c r="A101" s="82" t="s">
        <v>84</v>
      </c>
      <c r="B101" s="71" t="s">
        <v>89</v>
      </c>
      <c r="C101" s="71" t="s">
        <v>14</v>
      </c>
      <c r="D101" s="83">
        <v>0</v>
      </c>
    </row>
    <row r="102" spans="1:4" ht="15.75" thickBot="1" x14ac:dyDescent="0.3">
      <c r="A102" s="82" t="s">
        <v>85</v>
      </c>
      <c r="B102" s="71" t="s">
        <v>90</v>
      </c>
      <c r="C102" s="71" t="s">
        <v>14</v>
      </c>
      <c r="D102" s="83">
        <v>0</v>
      </c>
    </row>
    <row r="103" spans="1:4" ht="15.75" thickBot="1" x14ac:dyDescent="0.3">
      <c r="A103" s="82" t="s">
        <v>86</v>
      </c>
      <c r="B103" s="72" t="s">
        <v>82</v>
      </c>
      <c r="C103" s="71" t="s">
        <v>14</v>
      </c>
      <c r="D103" s="83">
        <f>-(204304.14-1430.51+12332.62-3440.04+3954.6-750.92+21696.47-272.91+8350.26-2112.78)</f>
        <v>-242630.93</v>
      </c>
    </row>
    <row r="104" spans="1:4" ht="15.75" thickBot="1" x14ac:dyDescent="0.3">
      <c r="A104" s="82" t="s">
        <v>87</v>
      </c>
      <c r="B104" s="71" t="s">
        <v>89</v>
      </c>
      <c r="C104" s="71" t="s">
        <v>14</v>
      </c>
      <c r="D104" s="83">
        <v>0</v>
      </c>
    </row>
    <row r="105" spans="1:4" ht="15.75" thickBot="1" x14ac:dyDescent="0.3">
      <c r="A105" s="82" t="s">
        <v>88</v>
      </c>
      <c r="B105" s="71" t="s">
        <v>90</v>
      </c>
      <c r="C105" s="71" t="s">
        <v>14</v>
      </c>
      <c r="D105" s="83" t="s">
        <v>179</v>
      </c>
    </row>
    <row r="106" spans="1:4" x14ac:dyDescent="0.25">
      <c r="A106" s="52"/>
      <c r="B106" s="52"/>
      <c r="C106" s="52"/>
      <c r="D106" s="52"/>
    </row>
    <row r="107" spans="1:4" ht="15.75" thickBot="1" x14ac:dyDescent="0.3">
      <c r="A107" s="54" t="s">
        <v>91</v>
      </c>
      <c r="B107" s="52"/>
      <c r="C107" s="52"/>
      <c r="D107" s="52"/>
    </row>
    <row r="108" spans="1:4" ht="15.75" thickBot="1" x14ac:dyDescent="0.3">
      <c r="A108" s="84" t="s">
        <v>102</v>
      </c>
      <c r="B108" s="85" t="s">
        <v>92</v>
      </c>
      <c r="C108" s="86" t="s">
        <v>46</v>
      </c>
      <c r="D108" s="85" t="s">
        <v>121</v>
      </c>
    </row>
    <row r="109" spans="1:4" ht="15.75" thickBot="1" x14ac:dyDescent="0.3">
      <c r="A109" s="70"/>
      <c r="B109" s="72" t="s">
        <v>93</v>
      </c>
      <c r="C109" s="71" t="s">
        <v>46</v>
      </c>
      <c r="D109" s="72" t="s">
        <v>120</v>
      </c>
    </row>
    <row r="110" spans="1:4" ht="15.75" thickBot="1" x14ac:dyDescent="0.3">
      <c r="A110" s="70"/>
      <c r="B110" s="72" t="s">
        <v>94</v>
      </c>
      <c r="C110" s="71" t="s">
        <v>120</v>
      </c>
      <c r="D110" s="83">
        <v>590.7482</v>
      </c>
    </row>
    <row r="111" spans="1:4" ht="15.75" thickBot="1" x14ac:dyDescent="0.3">
      <c r="A111" s="70"/>
      <c r="B111" s="72" t="s">
        <v>95</v>
      </c>
      <c r="C111" s="71" t="s">
        <v>14</v>
      </c>
      <c r="D111" s="83">
        <f>585516.63-25468.47</f>
        <v>560048.16</v>
      </c>
    </row>
    <row r="112" spans="1:4" ht="15.75" thickBot="1" x14ac:dyDescent="0.3">
      <c r="A112" s="70"/>
      <c r="B112" s="71" t="s">
        <v>96</v>
      </c>
      <c r="C112" s="71" t="s">
        <v>14</v>
      </c>
      <c r="D112" s="87">
        <v>355744.02</v>
      </c>
    </row>
    <row r="113" spans="1:4" ht="15.75" thickBot="1" x14ac:dyDescent="0.3">
      <c r="A113" s="70"/>
      <c r="B113" s="71" t="s">
        <v>97</v>
      </c>
      <c r="C113" s="71" t="s">
        <v>14</v>
      </c>
      <c r="D113" s="87">
        <f>D111-D112</f>
        <v>204304.14</v>
      </c>
    </row>
    <row r="114" spans="1:4" ht="15.75" thickBot="1" x14ac:dyDescent="0.3">
      <c r="A114" s="70"/>
      <c r="B114" s="71" t="s">
        <v>98</v>
      </c>
      <c r="C114" s="71" t="s">
        <v>14</v>
      </c>
      <c r="D114" s="87">
        <v>642613.77099999995</v>
      </c>
    </row>
    <row r="115" spans="1:4" ht="15.75" thickBot="1" x14ac:dyDescent="0.3">
      <c r="A115" s="70"/>
      <c r="B115" s="71" t="s">
        <v>99</v>
      </c>
      <c r="C115" s="71" t="s">
        <v>14</v>
      </c>
      <c r="D115" s="87">
        <f>D112</f>
        <v>355744.02</v>
      </c>
    </row>
    <row r="116" spans="1:4" ht="15.75" thickBot="1" x14ac:dyDescent="0.3">
      <c r="A116" s="70"/>
      <c r="B116" s="71" t="s">
        <v>100</v>
      </c>
      <c r="C116" s="71" t="s">
        <v>14</v>
      </c>
      <c r="D116" s="87">
        <v>0</v>
      </c>
    </row>
    <row r="117" spans="1:4" ht="15.75" thickBot="1" x14ac:dyDescent="0.3">
      <c r="A117" s="70"/>
      <c r="B117" s="72" t="s">
        <v>101</v>
      </c>
      <c r="C117" s="71" t="s">
        <v>14</v>
      </c>
      <c r="D117" s="83">
        <v>0</v>
      </c>
    </row>
    <row r="118" spans="1:4" ht="15.75" thickBot="1" x14ac:dyDescent="0.3">
      <c r="A118" s="84" t="s">
        <v>103</v>
      </c>
      <c r="B118" s="85" t="s">
        <v>92</v>
      </c>
      <c r="C118" s="86" t="s">
        <v>46</v>
      </c>
      <c r="D118" s="85" t="s">
        <v>122</v>
      </c>
    </row>
    <row r="119" spans="1:4" ht="15.75" thickBot="1" x14ac:dyDescent="0.3">
      <c r="A119" s="70"/>
      <c r="B119" s="72" t="s">
        <v>93</v>
      </c>
      <c r="C119" s="71" t="s">
        <v>46</v>
      </c>
      <c r="D119" s="72" t="s">
        <v>123</v>
      </c>
    </row>
    <row r="120" spans="1:4" ht="15.75" thickBot="1" x14ac:dyDescent="0.3">
      <c r="A120" s="70"/>
      <c r="B120" s="72" t="s">
        <v>94</v>
      </c>
      <c r="C120" s="71" t="s">
        <v>123</v>
      </c>
      <c r="D120" s="100">
        <f>4272.9199+960.4757</f>
        <v>5233.3955999999998</v>
      </c>
    </row>
    <row r="121" spans="1:4" ht="15.75" thickBot="1" x14ac:dyDescent="0.3">
      <c r="A121" s="70"/>
      <c r="B121" s="72" t="s">
        <v>95</v>
      </c>
      <c r="C121" s="71" t="s">
        <v>14</v>
      </c>
      <c r="D121" s="100">
        <f>43887.03+486.77+10060.65-634.83</f>
        <v>53799.619999999995</v>
      </c>
    </row>
    <row r="122" spans="1:4" ht="15.75" thickBot="1" x14ac:dyDescent="0.3">
      <c r="A122" s="70"/>
      <c r="B122" s="71" t="s">
        <v>96</v>
      </c>
      <c r="C122" s="71" t="s">
        <v>14</v>
      </c>
      <c r="D122" s="101">
        <f>35481.22+6222.14</f>
        <v>41703.360000000001</v>
      </c>
    </row>
    <row r="123" spans="1:4" ht="15.75" thickBot="1" x14ac:dyDescent="0.3">
      <c r="A123" s="70"/>
      <c r="B123" s="71" t="s">
        <v>97</v>
      </c>
      <c r="C123" s="71" t="s">
        <v>14</v>
      </c>
      <c r="D123" s="101">
        <f>D121-D122</f>
        <v>12096.259999999995</v>
      </c>
    </row>
    <row r="124" spans="1:4" ht="15.75" thickBot="1" x14ac:dyDescent="0.3">
      <c r="A124" s="70"/>
      <c r="B124" s="71" t="s">
        <v>98</v>
      </c>
      <c r="C124" s="71" t="s">
        <v>14</v>
      </c>
      <c r="D124" s="101">
        <f>72514.13+207.41</f>
        <v>72721.540000000008</v>
      </c>
    </row>
    <row r="125" spans="1:4" ht="15.75" thickBot="1" x14ac:dyDescent="0.3">
      <c r="A125" s="70"/>
      <c r="B125" s="71" t="s">
        <v>99</v>
      </c>
      <c r="C125" s="71" t="s">
        <v>14</v>
      </c>
      <c r="D125" s="101">
        <f>D122</f>
        <v>41703.360000000001</v>
      </c>
    </row>
    <row r="126" spans="1:4" ht="15.75" thickBot="1" x14ac:dyDescent="0.3">
      <c r="A126" s="70"/>
      <c r="B126" s="71" t="s">
        <v>100</v>
      </c>
      <c r="C126" s="71" t="s">
        <v>14</v>
      </c>
      <c r="D126" s="101">
        <v>0</v>
      </c>
    </row>
    <row r="127" spans="1:4" ht="15.75" thickBot="1" x14ac:dyDescent="0.3">
      <c r="A127" s="70"/>
      <c r="B127" s="72" t="s">
        <v>101</v>
      </c>
      <c r="C127" s="71" t="s">
        <v>14</v>
      </c>
      <c r="D127" s="100">
        <v>0</v>
      </c>
    </row>
    <row r="128" spans="1:4" ht="15.75" thickBot="1" x14ac:dyDescent="0.3">
      <c r="A128" s="84" t="s">
        <v>104</v>
      </c>
      <c r="B128" s="85" t="s">
        <v>92</v>
      </c>
      <c r="C128" s="86" t="s">
        <v>46</v>
      </c>
      <c r="D128" s="85" t="s">
        <v>124</v>
      </c>
    </row>
    <row r="129" spans="1:4" ht="15.75" thickBot="1" x14ac:dyDescent="0.3">
      <c r="A129" s="70"/>
      <c r="B129" s="72" t="s">
        <v>93</v>
      </c>
      <c r="C129" s="71" t="s">
        <v>46</v>
      </c>
      <c r="D129" s="72" t="s">
        <v>123</v>
      </c>
    </row>
    <row r="130" spans="1:4" ht="15.75" thickBot="1" x14ac:dyDescent="0.3">
      <c r="A130" s="70"/>
      <c r="B130" s="72" t="s">
        <v>94</v>
      </c>
      <c r="C130" s="71" t="s">
        <v>123</v>
      </c>
      <c r="D130" s="100">
        <f>2.4+52.9592</f>
        <v>55.359200000000001</v>
      </c>
    </row>
    <row r="131" spans="1:4" ht="15.75" thickBot="1" x14ac:dyDescent="0.3">
      <c r="A131" s="70"/>
      <c r="B131" s="72" t="s">
        <v>95</v>
      </c>
      <c r="C131" s="71" t="s">
        <v>14</v>
      </c>
      <c r="D131" s="100">
        <f>23.59+1758.43+54749.56-1886.89</f>
        <v>54644.689999999995</v>
      </c>
    </row>
    <row r="132" spans="1:4" ht="15.75" thickBot="1" x14ac:dyDescent="0.3">
      <c r="A132" s="70"/>
      <c r="B132" s="71" t="s">
        <v>96</v>
      </c>
      <c r="C132" s="71" t="s">
        <v>14</v>
      </c>
      <c r="D132" s="101">
        <f>3212.53+31439.11</f>
        <v>34651.64</v>
      </c>
    </row>
    <row r="133" spans="1:4" ht="15.75" thickBot="1" x14ac:dyDescent="0.3">
      <c r="A133" s="70"/>
      <c r="B133" s="71" t="s">
        <v>97</v>
      </c>
      <c r="C133" s="71" t="s">
        <v>14</v>
      </c>
      <c r="D133" s="101">
        <f>D131-D132</f>
        <v>19993.049999999996</v>
      </c>
    </row>
    <row r="134" spans="1:4" ht="15.75" thickBot="1" x14ac:dyDescent="0.3">
      <c r="A134" s="70"/>
      <c r="B134" s="71" t="s">
        <v>98</v>
      </c>
      <c r="C134" s="71" t="s">
        <v>14</v>
      </c>
      <c r="D134" s="101">
        <v>3.1278000000000001</v>
      </c>
    </row>
    <row r="135" spans="1:4" ht="15.75" thickBot="1" x14ac:dyDescent="0.3">
      <c r="A135" s="70"/>
      <c r="B135" s="71" t="s">
        <v>99</v>
      </c>
      <c r="C135" s="71" t="s">
        <v>14</v>
      </c>
      <c r="D135" s="101">
        <f>D132</f>
        <v>34651.64</v>
      </c>
    </row>
    <row r="136" spans="1:4" ht="15.75" thickBot="1" x14ac:dyDescent="0.3">
      <c r="A136" s="70"/>
      <c r="B136" s="71" t="s">
        <v>100</v>
      </c>
      <c r="C136" s="71" t="s">
        <v>14</v>
      </c>
      <c r="D136" s="101">
        <v>0</v>
      </c>
    </row>
    <row r="137" spans="1:4" ht="15.75" thickBot="1" x14ac:dyDescent="0.3">
      <c r="A137" s="70"/>
      <c r="B137" s="72" t="s">
        <v>101</v>
      </c>
      <c r="C137" s="71" t="s">
        <v>14</v>
      </c>
      <c r="D137" s="100">
        <v>0</v>
      </c>
    </row>
    <row r="138" spans="1:4" ht="15.75" thickBot="1" x14ac:dyDescent="0.3">
      <c r="A138" s="84" t="s">
        <v>105</v>
      </c>
      <c r="B138" s="85" t="s">
        <v>92</v>
      </c>
      <c r="C138" s="86" t="s">
        <v>46</v>
      </c>
      <c r="D138" s="85" t="s">
        <v>125</v>
      </c>
    </row>
    <row r="139" spans="1:4" ht="15.75" thickBot="1" x14ac:dyDescent="0.3">
      <c r="A139" s="70"/>
      <c r="B139" s="72" t="s">
        <v>93</v>
      </c>
      <c r="C139" s="71" t="s">
        <v>46</v>
      </c>
      <c r="D139" s="72" t="s">
        <v>123</v>
      </c>
    </row>
    <row r="140" spans="1:4" ht="15.75" thickBot="1" x14ac:dyDescent="0.3">
      <c r="A140" s="70"/>
      <c r="B140" s="72" t="s">
        <v>94</v>
      </c>
      <c r="C140" s="71" t="s">
        <v>123</v>
      </c>
      <c r="D140" s="83">
        <v>1912.9641999999999</v>
      </c>
    </row>
    <row r="141" spans="1:4" ht="15.75" thickBot="1" x14ac:dyDescent="0.3">
      <c r="A141" s="70"/>
      <c r="B141" s="72" t="s">
        <v>95</v>
      </c>
      <c r="C141" s="71" t="s">
        <v>14</v>
      </c>
      <c r="D141" s="83">
        <f>21298.83-1394.82</f>
        <v>19904.010000000002</v>
      </c>
    </row>
    <row r="142" spans="1:4" ht="15.75" thickBot="1" x14ac:dyDescent="0.3">
      <c r="A142" s="70"/>
      <c r="B142" s="71" t="s">
        <v>96</v>
      </c>
      <c r="C142" s="71" t="s">
        <v>14</v>
      </c>
      <c r="D142" s="87">
        <v>13666.53</v>
      </c>
    </row>
    <row r="143" spans="1:4" ht="15.75" thickBot="1" x14ac:dyDescent="0.3">
      <c r="A143" s="70"/>
      <c r="B143" s="71" t="s">
        <v>97</v>
      </c>
      <c r="C143" s="71" t="s">
        <v>14</v>
      </c>
      <c r="D143" s="87">
        <f>D141-D142</f>
        <v>6237.4800000000014</v>
      </c>
    </row>
    <row r="144" spans="1:4" ht="15.75" thickBot="1" x14ac:dyDescent="0.3">
      <c r="A144" s="70"/>
      <c r="B144" s="71" t="s">
        <v>98</v>
      </c>
      <c r="C144" s="71" t="s">
        <v>14</v>
      </c>
      <c r="D144" s="87">
        <f>111423.5+238.56</f>
        <v>111662.06</v>
      </c>
    </row>
    <row r="145" spans="1:4" ht="15.75" thickBot="1" x14ac:dyDescent="0.3">
      <c r="A145" s="70"/>
      <c r="B145" s="71" t="s">
        <v>99</v>
      </c>
      <c r="C145" s="71" t="s">
        <v>14</v>
      </c>
      <c r="D145" s="87">
        <f>D142</f>
        <v>13666.53</v>
      </c>
    </row>
    <row r="146" spans="1:4" ht="15.75" thickBot="1" x14ac:dyDescent="0.3">
      <c r="A146" s="70"/>
      <c r="B146" s="71" t="s">
        <v>100</v>
      </c>
      <c r="C146" s="71" t="s">
        <v>14</v>
      </c>
      <c r="D146" s="87">
        <v>0</v>
      </c>
    </row>
    <row r="147" spans="1:4" ht="15.75" thickBot="1" x14ac:dyDescent="0.3">
      <c r="A147" s="70"/>
      <c r="B147" s="72" t="s">
        <v>101</v>
      </c>
      <c r="C147" s="71" t="s">
        <v>14</v>
      </c>
      <c r="D147" s="83">
        <v>0</v>
      </c>
    </row>
    <row r="148" spans="1:4" x14ac:dyDescent="0.25">
      <c r="A148" s="88"/>
      <c r="B148" s="89"/>
      <c r="C148" s="90"/>
      <c r="D148" s="91"/>
    </row>
    <row r="149" spans="1:4" ht="15.75" thickBot="1" x14ac:dyDescent="0.3">
      <c r="A149" s="54" t="s">
        <v>106</v>
      </c>
      <c r="B149" s="52"/>
      <c r="C149" s="52"/>
      <c r="D149" s="52"/>
    </row>
    <row r="150" spans="1:4" ht="15.75" thickBot="1" x14ac:dyDescent="0.3">
      <c r="A150" s="68" t="s">
        <v>108</v>
      </c>
      <c r="B150" s="77" t="s">
        <v>66</v>
      </c>
      <c r="C150" s="76" t="s">
        <v>107</v>
      </c>
      <c r="D150" s="77">
        <v>0</v>
      </c>
    </row>
    <row r="151" spans="1:4" ht="15.75" thickBot="1" x14ac:dyDescent="0.3">
      <c r="A151" s="70" t="s">
        <v>109</v>
      </c>
      <c r="B151" s="72" t="s">
        <v>67</v>
      </c>
      <c r="C151" s="71" t="s">
        <v>107</v>
      </c>
      <c r="D151" s="72">
        <v>0</v>
      </c>
    </row>
    <row r="152" spans="1:4" ht="15.75" thickBot="1" x14ac:dyDescent="0.3">
      <c r="A152" s="70" t="s">
        <v>110</v>
      </c>
      <c r="B152" s="72" t="s">
        <v>68</v>
      </c>
      <c r="C152" s="71" t="s">
        <v>107</v>
      </c>
      <c r="D152" s="72">
        <v>0</v>
      </c>
    </row>
    <row r="153" spans="1:4" ht="15.75" thickBot="1" x14ac:dyDescent="0.3">
      <c r="A153" s="70" t="s">
        <v>111</v>
      </c>
      <c r="B153" s="72" t="s">
        <v>69</v>
      </c>
      <c r="C153" s="71" t="s">
        <v>14</v>
      </c>
      <c r="D153" s="83">
        <v>0</v>
      </c>
    </row>
    <row r="154" spans="1:4" x14ac:dyDescent="0.25">
      <c r="A154" s="52"/>
      <c r="B154" s="52"/>
      <c r="C154" s="52"/>
      <c r="D154" s="52"/>
    </row>
    <row r="155" spans="1:4" ht="15.75" thickBot="1" x14ac:dyDescent="0.3">
      <c r="A155" s="54" t="s">
        <v>112</v>
      </c>
      <c r="B155" s="52"/>
      <c r="C155" s="52"/>
      <c r="D155" s="52"/>
    </row>
    <row r="156" spans="1:4" ht="15.75" thickBot="1" x14ac:dyDescent="0.3">
      <c r="A156" s="78">
        <v>48</v>
      </c>
      <c r="B156" s="77" t="s">
        <v>113</v>
      </c>
      <c r="C156" s="76" t="s">
        <v>107</v>
      </c>
      <c r="D156" s="77">
        <v>1</v>
      </c>
    </row>
    <row r="157" spans="1:4" ht="15.75" thickBot="1" x14ac:dyDescent="0.3">
      <c r="A157" s="92">
        <v>49</v>
      </c>
      <c r="B157" s="72" t="s">
        <v>114</v>
      </c>
      <c r="C157" s="71" t="s">
        <v>107</v>
      </c>
      <c r="D157" s="72">
        <v>0</v>
      </c>
    </row>
    <row r="158" spans="1:4" ht="15.75" thickBot="1" x14ac:dyDescent="0.3">
      <c r="A158" s="93">
        <v>50</v>
      </c>
      <c r="B158" s="94" t="s">
        <v>115</v>
      </c>
      <c r="C158" s="95" t="s">
        <v>14</v>
      </c>
      <c r="D158" s="111">
        <v>5021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2"/>
  <sheetViews>
    <sheetView topLeftCell="A4" workbookViewId="0">
      <selection activeCell="D101" sqref="D101"/>
    </sheetView>
  </sheetViews>
  <sheetFormatPr defaultRowHeight="15" x14ac:dyDescent="0.25"/>
  <cols>
    <col min="2" max="2" width="69.7109375" customWidth="1"/>
    <col min="3" max="3" width="12.42578125" customWidth="1"/>
    <col min="4" max="4" width="54.42578125" customWidth="1"/>
  </cols>
  <sheetData>
    <row r="1" spans="1:4" x14ac:dyDescent="0.25">
      <c r="A1" s="51" t="s">
        <v>0</v>
      </c>
      <c r="B1" s="52"/>
      <c r="C1" s="52"/>
      <c r="D1" s="52"/>
    </row>
    <row r="2" spans="1:4" x14ac:dyDescent="0.25">
      <c r="A2" s="53" t="s">
        <v>180</v>
      </c>
      <c r="B2" s="52"/>
      <c r="C2" s="52"/>
      <c r="D2" s="52"/>
    </row>
    <row r="3" spans="1:4" x14ac:dyDescent="0.25">
      <c r="A3" s="52"/>
      <c r="B3" s="52"/>
      <c r="C3" s="52"/>
      <c r="D3" s="52"/>
    </row>
    <row r="4" spans="1:4" x14ac:dyDescent="0.25">
      <c r="A4" s="52"/>
      <c r="B4" s="52"/>
      <c r="C4" s="52"/>
      <c r="D4" s="3" t="s">
        <v>6</v>
      </c>
    </row>
    <row r="5" spans="1:4" x14ac:dyDescent="0.25">
      <c r="A5" s="110" t="s">
        <v>7</v>
      </c>
      <c r="B5" s="110"/>
      <c r="C5" s="110"/>
      <c r="D5" s="110"/>
    </row>
    <row r="6" spans="1:4" x14ac:dyDescent="0.25">
      <c r="A6" s="110" t="s">
        <v>181</v>
      </c>
      <c r="B6" s="110"/>
      <c r="C6" s="110"/>
      <c r="D6" s="110"/>
    </row>
    <row r="7" spans="1:4" x14ac:dyDescent="0.25">
      <c r="A7" s="52"/>
      <c r="B7" s="96" t="s">
        <v>9</v>
      </c>
      <c r="C7" s="5">
        <v>42123</v>
      </c>
      <c r="D7" s="52"/>
    </row>
    <row r="8" spans="1:4" x14ac:dyDescent="0.25">
      <c r="A8" s="52"/>
      <c r="B8" s="96" t="s">
        <v>10</v>
      </c>
      <c r="C8" s="5">
        <v>41640</v>
      </c>
      <c r="D8" s="52"/>
    </row>
    <row r="9" spans="1:4" x14ac:dyDescent="0.25">
      <c r="A9" s="52"/>
      <c r="B9" s="96" t="s">
        <v>11</v>
      </c>
      <c r="C9" s="5">
        <v>42004</v>
      </c>
      <c r="D9" s="52"/>
    </row>
    <row r="10" spans="1:4" x14ac:dyDescent="0.25">
      <c r="A10" s="4"/>
      <c r="B10" s="5"/>
      <c r="C10" s="52"/>
      <c r="D10" s="52"/>
    </row>
    <row r="11" spans="1:4" ht="15.75" thickBot="1" x14ac:dyDescent="0.3">
      <c r="A11" s="54" t="s">
        <v>12</v>
      </c>
      <c r="B11" s="52"/>
      <c r="C11" s="52"/>
      <c r="D11" s="52"/>
    </row>
    <row r="12" spans="1:4" ht="16.5" thickBot="1" x14ac:dyDescent="0.3">
      <c r="A12" s="55" t="s">
        <v>2</v>
      </c>
      <c r="B12" s="55" t="s">
        <v>3</v>
      </c>
      <c r="C12" s="55" t="s">
        <v>4</v>
      </c>
      <c r="D12" s="56" t="s">
        <v>5</v>
      </c>
    </row>
    <row r="13" spans="1:4" x14ac:dyDescent="0.25">
      <c r="A13" s="57" t="s">
        <v>18</v>
      </c>
      <c r="B13" s="58" t="s">
        <v>13</v>
      </c>
      <c r="C13" s="59" t="s">
        <v>14</v>
      </c>
      <c r="D13" s="60">
        <v>0</v>
      </c>
    </row>
    <row r="14" spans="1:4" x14ac:dyDescent="0.25">
      <c r="A14" s="61" t="s">
        <v>19</v>
      </c>
      <c r="B14" s="62" t="s">
        <v>35</v>
      </c>
      <c r="C14" s="62" t="s">
        <v>14</v>
      </c>
      <c r="D14" s="63">
        <v>0</v>
      </c>
    </row>
    <row r="15" spans="1:4" x14ac:dyDescent="0.25">
      <c r="A15" s="61" t="s">
        <v>20</v>
      </c>
      <c r="B15" s="62" t="s">
        <v>36</v>
      </c>
      <c r="C15" s="62" t="s">
        <v>14</v>
      </c>
      <c r="D15" s="63">
        <v>0</v>
      </c>
    </row>
    <row r="16" spans="1:4" x14ac:dyDescent="0.25">
      <c r="A16" s="61" t="s">
        <v>21</v>
      </c>
      <c r="B16" s="64" t="s">
        <v>134</v>
      </c>
      <c r="C16" s="62" t="s">
        <v>14</v>
      </c>
      <c r="D16" s="63">
        <v>1185273.69</v>
      </c>
    </row>
    <row r="17" spans="1:4" x14ac:dyDescent="0.25">
      <c r="A17" s="61" t="s">
        <v>22</v>
      </c>
      <c r="B17" s="62" t="s">
        <v>37</v>
      </c>
      <c r="C17" s="62" t="s">
        <v>14</v>
      </c>
      <c r="D17" s="63">
        <f>7240.14+1074602.34</f>
        <v>1081842.48</v>
      </c>
    </row>
    <row r="18" spans="1:4" x14ac:dyDescent="0.25">
      <c r="A18" s="61" t="s">
        <v>23</v>
      </c>
      <c r="B18" s="61" t="s">
        <v>135</v>
      </c>
      <c r="C18" s="62" t="s">
        <v>14</v>
      </c>
      <c r="D18" s="63">
        <f>37579.18+44037.91</f>
        <v>81617.09</v>
      </c>
    </row>
    <row r="19" spans="1:4" x14ac:dyDescent="0.25">
      <c r="A19" s="61" t="s">
        <v>24</v>
      </c>
      <c r="B19" s="62" t="s">
        <v>38</v>
      </c>
      <c r="C19" s="62" t="s">
        <v>14</v>
      </c>
      <c r="D19" s="63">
        <v>0</v>
      </c>
    </row>
    <row r="20" spans="1:4" x14ac:dyDescent="0.25">
      <c r="A20" s="61" t="s">
        <v>25</v>
      </c>
      <c r="B20" s="64" t="s">
        <v>15</v>
      </c>
      <c r="C20" s="62" t="s">
        <v>14</v>
      </c>
      <c r="D20" s="63">
        <v>814595.8</v>
      </c>
    </row>
    <row r="21" spans="1:4" x14ac:dyDescent="0.25">
      <c r="A21" s="61" t="s">
        <v>26</v>
      </c>
      <c r="B21" s="62" t="s">
        <v>39</v>
      </c>
      <c r="C21" s="62" t="s">
        <v>14</v>
      </c>
      <c r="D21" s="63">
        <f>760307.28+167.11+52321.41</f>
        <v>812795.8</v>
      </c>
    </row>
    <row r="22" spans="1:4" x14ac:dyDescent="0.25">
      <c r="A22" s="61" t="s">
        <v>27</v>
      </c>
      <c r="B22" s="62" t="s">
        <v>40</v>
      </c>
      <c r="C22" s="62" t="s">
        <v>14</v>
      </c>
      <c r="D22" s="63">
        <v>0</v>
      </c>
    </row>
    <row r="23" spans="1:4" x14ac:dyDescent="0.25">
      <c r="A23" s="61" t="s">
        <v>28</v>
      </c>
      <c r="B23" s="62" t="s">
        <v>41</v>
      </c>
      <c r="C23" s="62" t="s">
        <v>14</v>
      </c>
      <c r="D23" s="63">
        <v>0</v>
      </c>
    </row>
    <row r="24" spans="1:4" x14ac:dyDescent="0.25">
      <c r="A24" s="61" t="s">
        <v>29</v>
      </c>
      <c r="B24" s="62" t="s">
        <v>42</v>
      </c>
      <c r="C24" s="62" t="s">
        <v>14</v>
      </c>
      <c r="D24" s="63">
        <v>1800</v>
      </c>
    </row>
    <row r="25" spans="1:4" x14ac:dyDescent="0.25">
      <c r="A25" s="61" t="s">
        <v>30</v>
      </c>
      <c r="B25" s="62" t="s">
        <v>43</v>
      </c>
      <c r="C25" s="62" t="s">
        <v>14</v>
      </c>
      <c r="D25" s="63">
        <v>0</v>
      </c>
    </row>
    <row r="26" spans="1:4" x14ac:dyDescent="0.25">
      <c r="A26" s="61" t="s">
        <v>31</v>
      </c>
      <c r="B26" s="64" t="s">
        <v>16</v>
      </c>
      <c r="C26" s="62" t="s">
        <v>14</v>
      </c>
      <c r="D26" s="63">
        <v>814595.8</v>
      </c>
    </row>
    <row r="27" spans="1:4" x14ac:dyDescent="0.25">
      <c r="A27" s="61" t="s">
        <v>32</v>
      </c>
      <c r="B27" s="64" t="s">
        <v>17</v>
      </c>
      <c r="C27" s="62" t="s">
        <v>14</v>
      </c>
      <c r="D27" s="63">
        <v>-500581.6</v>
      </c>
    </row>
    <row r="28" spans="1:4" x14ac:dyDescent="0.25">
      <c r="A28" s="61" t="s">
        <v>33</v>
      </c>
      <c r="B28" s="62" t="s">
        <v>35</v>
      </c>
      <c r="C28" s="62" t="s">
        <v>14</v>
      </c>
      <c r="D28" s="63">
        <v>0</v>
      </c>
    </row>
    <row r="29" spans="1:4" ht="15.75" thickBot="1" x14ac:dyDescent="0.3">
      <c r="A29" s="65" t="s">
        <v>34</v>
      </c>
      <c r="B29" s="66" t="s">
        <v>36</v>
      </c>
      <c r="C29" s="66"/>
      <c r="D29" s="67">
        <v>500581.6</v>
      </c>
    </row>
    <row r="30" spans="1:4" x14ac:dyDescent="0.25">
      <c r="A30" s="52"/>
      <c r="B30" s="52"/>
      <c r="C30" s="52"/>
      <c r="D30" s="52"/>
    </row>
    <row r="31" spans="1:4" ht="15.75" thickBot="1" x14ac:dyDescent="0.3">
      <c r="A31" s="54" t="s">
        <v>44</v>
      </c>
      <c r="B31" s="52"/>
      <c r="C31" s="52"/>
      <c r="D31" s="52"/>
    </row>
    <row r="32" spans="1:4" ht="15.75" thickBot="1" x14ac:dyDescent="0.3">
      <c r="A32" s="68" t="s">
        <v>49</v>
      </c>
      <c r="B32" s="69" t="s">
        <v>45</v>
      </c>
      <c r="C32" s="69" t="s">
        <v>46</v>
      </c>
      <c r="D32" s="26" t="s">
        <v>54</v>
      </c>
    </row>
    <row r="33" spans="1:4" ht="15.75" thickBot="1" x14ac:dyDescent="0.3">
      <c r="A33" s="70"/>
      <c r="B33" s="71" t="s">
        <v>47</v>
      </c>
      <c r="C33" s="71" t="s">
        <v>46</v>
      </c>
      <c r="D33" s="27" t="s">
        <v>55</v>
      </c>
    </row>
    <row r="34" spans="1:4" ht="15.75" thickBot="1" x14ac:dyDescent="0.3">
      <c r="A34" s="70"/>
      <c r="B34" s="71" t="s">
        <v>48</v>
      </c>
      <c r="C34" s="71" t="s">
        <v>46</v>
      </c>
      <c r="D34" s="27" t="s">
        <v>137</v>
      </c>
    </row>
    <row r="35" spans="1:4" ht="15.75" thickBot="1" x14ac:dyDescent="0.3">
      <c r="A35" s="70"/>
      <c r="B35" s="71" t="s">
        <v>117</v>
      </c>
      <c r="C35" s="71" t="s">
        <v>46</v>
      </c>
      <c r="D35" s="40" t="s">
        <v>116</v>
      </c>
    </row>
    <row r="36" spans="1:4" ht="15.75" thickBot="1" x14ac:dyDescent="0.3">
      <c r="A36" s="70" t="s">
        <v>74</v>
      </c>
      <c r="B36" s="74" t="s">
        <v>45</v>
      </c>
      <c r="C36" s="74" t="s">
        <v>46</v>
      </c>
      <c r="D36" s="28" t="s">
        <v>57</v>
      </c>
    </row>
    <row r="37" spans="1:4" ht="15.75" thickBot="1" x14ac:dyDescent="0.3">
      <c r="A37" s="70"/>
      <c r="B37" s="71" t="s">
        <v>47</v>
      </c>
      <c r="C37" s="71" t="s">
        <v>46</v>
      </c>
      <c r="D37" s="27" t="s">
        <v>58</v>
      </c>
    </row>
    <row r="38" spans="1:4" ht="15.75" thickBot="1" x14ac:dyDescent="0.3">
      <c r="A38" s="70"/>
      <c r="B38" s="71" t="s">
        <v>48</v>
      </c>
      <c r="C38" s="71" t="s">
        <v>46</v>
      </c>
      <c r="D38" s="27" t="s">
        <v>56</v>
      </c>
    </row>
    <row r="39" spans="1:4" ht="15.75" thickBot="1" x14ac:dyDescent="0.3">
      <c r="A39" s="70"/>
      <c r="B39" s="71" t="s">
        <v>117</v>
      </c>
      <c r="C39" s="71" t="s">
        <v>46</v>
      </c>
      <c r="D39" s="41">
        <v>3808160770</v>
      </c>
    </row>
    <row r="40" spans="1:4" ht="15.75" thickBot="1" x14ac:dyDescent="0.3">
      <c r="A40" s="70" t="s">
        <v>75</v>
      </c>
      <c r="B40" s="74" t="s">
        <v>45</v>
      </c>
      <c r="C40" s="74" t="s">
        <v>46</v>
      </c>
      <c r="D40" s="28" t="s">
        <v>59</v>
      </c>
    </row>
    <row r="41" spans="1:4" ht="15.75" thickBot="1" x14ac:dyDescent="0.3">
      <c r="A41" s="70"/>
      <c r="B41" s="71" t="s">
        <v>47</v>
      </c>
      <c r="C41" s="71" t="s">
        <v>46</v>
      </c>
      <c r="D41" s="27" t="s">
        <v>60</v>
      </c>
    </row>
    <row r="42" spans="1:4" ht="15.75" thickBot="1" x14ac:dyDescent="0.3">
      <c r="A42" s="70"/>
      <c r="B42" s="71" t="s">
        <v>48</v>
      </c>
      <c r="C42" s="71" t="s">
        <v>46</v>
      </c>
      <c r="D42" s="27" t="s">
        <v>61</v>
      </c>
    </row>
    <row r="43" spans="1:4" ht="15.75" thickBot="1" x14ac:dyDescent="0.3">
      <c r="A43" s="70"/>
      <c r="B43" s="71" t="s">
        <v>117</v>
      </c>
      <c r="C43" s="71" t="s">
        <v>46</v>
      </c>
      <c r="D43" s="41">
        <v>3807000117</v>
      </c>
    </row>
    <row r="44" spans="1:4" ht="15.75" thickBot="1" x14ac:dyDescent="0.3">
      <c r="A44" s="70" t="s">
        <v>76</v>
      </c>
      <c r="B44" s="74" t="s">
        <v>45</v>
      </c>
      <c r="C44" s="74" t="s">
        <v>46</v>
      </c>
      <c r="D44" s="75" t="s">
        <v>148</v>
      </c>
    </row>
    <row r="45" spans="1:4" ht="15.75" thickBot="1" x14ac:dyDescent="0.3">
      <c r="A45" s="70"/>
      <c r="B45" s="71" t="s">
        <v>47</v>
      </c>
      <c r="C45" s="71" t="s">
        <v>46</v>
      </c>
      <c r="D45" s="72" t="s">
        <v>149</v>
      </c>
    </row>
    <row r="46" spans="1:4" ht="15.75" thickBot="1" x14ac:dyDescent="0.3">
      <c r="A46" s="70"/>
      <c r="B46" s="71" t="s">
        <v>48</v>
      </c>
      <c r="C46" s="71" t="s">
        <v>46</v>
      </c>
      <c r="D46" s="72" t="s">
        <v>56</v>
      </c>
    </row>
    <row r="47" spans="1:4" ht="15.75" thickBot="1" x14ac:dyDescent="0.3">
      <c r="A47" s="70"/>
      <c r="B47" s="71" t="s">
        <v>117</v>
      </c>
      <c r="C47" s="71" t="s">
        <v>46</v>
      </c>
      <c r="D47" s="73">
        <v>3808140910</v>
      </c>
    </row>
    <row r="48" spans="1:4" ht="15.75" thickBot="1" x14ac:dyDescent="0.3">
      <c r="A48" s="70" t="s">
        <v>77</v>
      </c>
      <c r="B48" s="74" t="s">
        <v>45</v>
      </c>
      <c r="C48" s="74" t="s">
        <v>46</v>
      </c>
      <c r="D48" s="75" t="s">
        <v>150</v>
      </c>
    </row>
    <row r="49" spans="1:4" ht="15.75" thickBot="1" x14ac:dyDescent="0.3">
      <c r="A49" s="70"/>
      <c r="B49" s="71" t="s">
        <v>47</v>
      </c>
      <c r="C49" s="71" t="s">
        <v>46</v>
      </c>
      <c r="D49" s="72" t="s">
        <v>151</v>
      </c>
    </row>
    <row r="50" spans="1:4" ht="15.75" thickBot="1" x14ac:dyDescent="0.3">
      <c r="A50" s="70"/>
      <c r="B50" s="71" t="s">
        <v>48</v>
      </c>
      <c r="C50" s="71" t="s">
        <v>46</v>
      </c>
      <c r="D50" s="72" t="s">
        <v>152</v>
      </c>
    </row>
    <row r="51" spans="1:4" ht="15.75" thickBot="1" x14ac:dyDescent="0.3">
      <c r="A51" s="70"/>
      <c r="B51" s="71" t="s">
        <v>117</v>
      </c>
      <c r="C51" s="71" t="s">
        <v>46</v>
      </c>
      <c r="D51" s="73">
        <v>5405485497</v>
      </c>
    </row>
    <row r="52" spans="1:4" ht="15.75" thickBot="1" x14ac:dyDescent="0.3">
      <c r="A52" s="70" t="s">
        <v>78</v>
      </c>
      <c r="B52" s="74" t="s">
        <v>45</v>
      </c>
      <c r="C52" s="74" t="s">
        <v>46</v>
      </c>
      <c r="D52" s="75" t="s">
        <v>153</v>
      </c>
    </row>
    <row r="53" spans="1:4" ht="15.75" thickBot="1" x14ac:dyDescent="0.3">
      <c r="A53" s="70"/>
      <c r="B53" s="71" t="s">
        <v>47</v>
      </c>
      <c r="C53" s="71" t="s">
        <v>46</v>
      </c>
      <c r="D53" s="72" t="s">
        <v>154</v>
      </c>
    </row>
    <row r="54" spans="1:4" ht="15.75" thickBot="1" x14ac:dyDescent="0.3">
      <c r="A54" s="70"/>
      <c r="B54" s="71" t="s">
        <v>48</v>
      </c>
      <c r="C54" s="71" t="s">
        <v>46</v>
      </c>
      <c r="D54" s="72" t="s">
        <v>152</v>
      </c>
    </row>
    <row r="55" spans="1:4" ht="15.75" thickBot="1" x14ac:dyDescent="0.3">
      <c r="A55" s="70"/>
      <c r="B55" s="71" t="s">
        <v>117</v>
      </c>
      <c r="C55" s="71" t="s">
        <v>46</v>
      </c>
      <c r="D55" s="99" t="s">
        <v>155</v>
      </c>
    </row>
    <row r="56" spans="1:4" ht="15.75" thickBot="1" x14ac:dyDescent="0.3">
      <c r="A56" s="70" t="s">
        <v>79</v>
      </c>
      <c r="B56" s="74" t="s">
        <v>45</v>
      </c>
      <c r="C56" s="74" t="s">
        <v>46</v>
      </c>
      <c r="D56" s="75" t="s">
        <v>156</v>
      </c>
    </row>
    <row r="57" spans="1:4" ht="15.75" thickBot="1" x14ac:dyDescent="0.3">
      <c r="A57" s="70"/>
      <c r="B57" s="71" t="s">
        <v>47</v>
      </c>
      <c r="C57" s="71" t="s">
        <v>46</v>
      </c>
      <c r="D57" s="72" t="s">
        <v>133</v>
      </c>
    </row>
    <row r="58" spans="1:4" ht="15.75" thickBot="1" x14ac:dyDescent="0.3">
      <c r="A58" s="70"/>
      <c r="B58" s="71" t="s">
        <v>48</v>
      </c>
      <c r="C58" s="71" t="s">
        <v>46</v>
      </c>
      <c r="D58" s="72" t="s">
        <v>56</v>
      </c>
    </row>
    <row r="59" spans="1:4" ht="15.75" thickBot="1" x14ac:dyDescent="0.3">
      <c r="A59" s="70"/>
      <c r="B59" s="71" t="s">
        <v>117</v>
      </c>
      <c r="C59" s="71" t="s">
        <v>46</v>
      </c>
      <c r="D59" s="41">
        <v>3808170471</v>
      </c>
    </row>
    <row r="60" spans="1:4" ht="15.75" thickBot="1" x14ac:dyDescent="0.3">
      <c r="A60" s="70" t="s">
        <v>131</v>
      </c>
      <c r="B60" s="74" t="s">
        <v>45</v>
      </c>
      <c r="C60" s="74" t="s">
        <v>46</v>
      </c>
      <c r="D60" s="28" t="s">
        <v>129</v>
      </c>
    </row>
    <row r="61" spans="1:4" ht="15.75" thickBot="1" x14ac:dyDescent="0.3">
      <c r="A61" s="70"/>
      <c r="B61" s="71" t="s">
        <v>47</v>
      </c>
      <c r="C61" s="71" t="s">
        <v>46</v>
      </c>
      <c r="D61" s="27" t="s">
        <v>130</v>
      </c>
    </row>
    <row r="62" spans="1:4" ht="15.75" thickBot="1" x14ac:dyDescent="0.3">
      <c r="A62" s="70"/>
      <c r="B62" s="71" t="s">
        <v>48</v>
      </c>
      <c r="C62" s="71" t="s">
        <v>46</v>
      </c>
      <c r="D62" s="27" t="s">
        <v>52</v>
      </c>
    </row>
    <row r="63" spans="1:4" ht="15.75" thickBot="1" x14ac:dyDescent="0.3">
      <c r="A63" s="70"/>
      <c r="B63" s="71" t="s">
        <v>117</v>
      </c>
      <c r="C63" s="71" t="s">
        <v>46</v>
      </c>
      <c r="D63" s="42" t="s">
        <v>140</v>
      </c>
    </row>
    <row r="64" spans="1:4" ht="26.25" thickBot="1" x14ac:dyDescent="0.3">
      <c r="A64" s="70" t="s">
        <v>168</v>
      </c>
      <c r="B64" s="74" t="s">
        <v>45</v>
      </c>
      <c r="C64" s="74" t="s">
        <v>46</v>
      </c>
      <c r="D64" s="28" t="s">
        <v>144</v>
      </c>
    </row>
    <row r="65" spans="1:4" ht="15.75" thickBot="1" x14ac:dyDescent="0.3">
      <c r="A65" s="70"/>
      <c r="B65" s="71" t="s">
        <v>47</v>
      </c>
      <c r="C65" s="71" t="s">
        <v>46</v>
      </c>
      <c r="D65" s="27" t="s">
        <v>145</v>
      </c>
    </row>
    <row r="66" spans="1:4" ht="15.75" thickBot="1" x14ac:dyDescent="0.3">
      <c r="A66" s="70"/>
      <c r="B66" s="71" t="s">
        <v>48</v>
      </c>
      <c r="C66" s="71" t="s">
        <v>46</v>
      </c>
      <c r="D66" s="27" t="s">
        <v>52</v>
      </c>
    </row>
    <row r="67" spans="1:4" ht="15.75" thickBot="1" x14ac:dyDescent="0.3">
      <c r="A67" s="70"/>
      <c r="B67" s="71" t="s">
        <v>117</v>
      </c>
      <c r="C67" s="71" t="s">
        <v>46</v>
      </c>
      <c r="D67" s="41">
        <v>3811145228</v>
      </c>
    </row>
    <row r="68" spans="1:4" ht="15.75" thickBot="1" x14ac:dyDescent="0.3">
      <c r="A68" s="70" t="s">
        <v>169</v>
      </c>
      <c r="B68" s="74" t="s">
        <v>45</v>
      </c>
      <c r="C68" s="74" t="s">
        <v>46</v>
      </c>
      <c r="D68" s="75" t="s">
        <v>157</v>
      </c>
    </row>
    <row r="69" spans="1:4" ht="15.75" thickBot="1" x14ac:dyDescent="0.3">
      <c r="A69" s="70"/>
      <c r="B69" s="71" t="s">
        <v>47</v>
      </c>
      <c r="C69" s="71" t="s">
        <v>46</v>
      </c>
      <c r="D69" s="72" t="s">
        <v>118</v>
      </c>
    </row>
    <row r="70" spans="1:4" ht="15.75" thickBot="1" x14ac:dyDescent="0.3">
      <c r="A70" s="70"/>
      <c r="B70" s="71" t="s">
        <v>48</v>
      </c>
      <c r="C70" s="71" t="s">
        <v>46</v>
      </c>
      <c r="D70" s="102" t="s">
        <v>56</v>
      </c>
    </row>
    <row r="71" spans="1:4" ht="15.75" thickBot="1" x14ac:dyDescent="0.3">
      <c r="A71" s="70"/>
      <c r="B71" s="71" t="s">
        <v>117</v>
      </c>
      <c r="C71" s="71" t="s">
        <v>46</v>
      </c>
      <c r="D71" s="99" t="s">
        <v>119</v>
      </c>
    </row>
    <row r="72" spans="1:4" ht="15.75" thickBot="1" x14ac:dyDescent="0.3">
      <c r="A72" s="70" t="s">
        <v>170</v>
      </c>
      <c r="B72" s="74" t="s">
        <v>45</v>
      </c>
      <c r="C72" s="74" t="s">
        <v>46</v>
      </c>
      <c r="D72" s="75" t="s">
        <v>158</v>
      </c>
    </row>
    <row r="73" spans="1:4" ht="15.75" thickBot="1" x14ac:dyDescent="0.3">
      <c r="A73" s="70"/>
      <c r="B73" s="71" t="s">
        <v>47</v>
      </c>
      <c r="C73" s="71" t="s">
        <v>46</v>
      </c>
      <c r="D73" s="72" t="s">
        <v>159</v>
      </c>
    </row>
    <row r="74" spans="1:4" ht="15.75" thickBot="1" x14ac:dyDescent="0.3">
      <c r="A74" s="70"/>
      <c r="B74" s="71" t="s">
        <v>48</v>
      </c>
      <c r="C74" s="71" t="s">
        <v>46</v>
      </c>
      <c r="D74" s="102" t="s">
        <v>56</v>
      </c>
    </row>
    <row r="75" spans="1:4" ht="15.75" thickBot="1" x14ac:dyDescent="0.3">
      <c r="A75" s="70"/>
      <c r="B75" s="71" t="s">
        <v>117</v>
      </c>
      <c r="C75" s="71" t="s">
        <v>46</v>
      </c>
      <c r="D75" s="99" t="s">
        <v>160</v>
      </c>
    </row>
    <row r="76" spans="1:4" ht="15.75" thickBot="1" x14ac:dyDescent="0.3">
      <c r="A76" s="70" t="s">
        <v>171</v>
      </c>
      <c r="B76" s="74" t="s">
        <v>45</v>
      </c>
      <c r="C76" s="74" t="s">
        <v>46</v>
      </c>
      <c r="D76" s="75" t="s">
        <v>158</v>
      </c>
    </row>
    <row r="77" spans="1:4" ht="15.75" thickBot="1" x14ac:dyDescent="0.3">
      <c r="A77" s="70"/>
      <c r="B77" s="71" t="s">
        <v>47</v>
      </c>
      <c r="C77" s="71" t="s">
        <v>46</v>
      </c>
      <c r="D77" s="72" t="s">
        <v>162</v>
      </c>
    </row>
    <row r="78" spans="1:4" ht="15.75" thickBot="1" x14ac:dyDescent="0.3">
      <c r="A78" s="70"/>
      <c r="B78" s="71" t="s">
        <v>48</v>
      </c>
      <c r="C78" s="71" t="s">
        <v>46</v>
      </c>
      <c r="D78" s="102" t="s">
        <v>56</v>
      </c>
    </row>
    <row r="79" spans="1:4" ht="15.75" thickBot="1" x14ac:dyDescent="0.3">
      <c r="A79" s="70"/>
      <c r="B79" s="71" t="s">
        <v>117</v>
      </c>
      <c r="C79" s="71" t="s">
        <v>46</v>
      </c>
      <c r="D79" s="99" t="s">
        <v>163</v>
      </c>
    </row>
    <row r="80" spans="1:4" ht="15.75" thickBot="1" x14ac:dyDescent="0.3">
      <c r="A80" s="70" t="s">
        <v>172</v>
      </c>
      <c r="B80" s="74" t="s">
        <v>45</v>
      </c>
      <c r="C80" s="74" t="s">
        <v>46</v>
      </c>
      <c r="D80" s="75" t="s">
        <v>178</v>
      </c>
    </row>
    <row r="81" spans="1:4" ht="15.75" thickBot="1" x14ac:dyDescent="0.3">
      <c r="A81" s="70"/>
      <c r="B81" s="71" t="s">
        <v>47</v>
      </c>
      <c r="C81" s="71" t="s">
        <v>46</v>
      </c>
      <c r="D81" s="72" t="s">
        <v>162</v>
      </c>
    </row>
    <row r="82" spans="1:4" ht="15.75" thickBot="1" x14ac:dyDescent="0.3">
      <c r="A82" s="70"/>
      <c r="B82" s="71" t="s">
        <v>48</v>
      </c>
      <c r="C82" s="71" t="s">
        <v>46</v>
      </c>
      <c r="D82" s="102" t="s">
        <v>56</v>
      </c>
    </row>
    <row r="83" spans="1:4" ht="15.75" thickBot="1" x14ac:dyDescent="0.3">
      <c r="A83" s="70"/>
      <c r="B83" s="71" t="s">
        <v>117</v>
      </c>
      <c r="C83" s="71" t="s">
        <v>46</v>
      </c>
      <c r="D83" s="99" t="s">
        <v>163</v>
      </c>
    </row>
    <row r="84" spans="1:4" ht="15.75" thickBot="1" x14ac:dyDescent="0.3">
      <c r="A84" s="70" t="s">
        <v>173</v>
      </c>
      <c r="B84" s="74" t="s">
        <v>45</v>
      </c>
      <c r="C84" s="74" t="s">
        <v>46</v>
      </c>
      <c r="D84" s="75" t="s">
        <v>178</v>
      </c>
    </row>
    <row r="85" spans="1:4" ht="15.75" thickBot="1" x14ac:dyDescent="0.3">
      <c r="A85" s="70"/>
      <c r="B85" s="71" t="s">
        <v>47</v>
      </c>
      <c r="C85" s="71" t="s">
        <v>46</v>
      </c>
      <c r="D85" s="72" t="s">
        <v>164</v>
      </c>
    </row>
    <row r="86" spans="1:4" ht="15.75" thickBot="1" x14ac:dyDescent="0.3">
      <c r="A86" s="70"/>
      <c r="B86" s="71" t="s">
        <v>48</v>
      </c>
      <c r="C86" s="71" t="s">
        <v>46</v>
      </c>
      <c r="D86" s="102" t="s">
        <v>56</v>
      </c>
    </row>
    <row r="87" spans="1:4" ht="15.75" thickBot="1" x14ac:dyDescent="0.3">
      <c r="A87" s="70"/>
      <c r="B87" s="71" t="s">
        <v>117</v>
      </c>
      <c r="C87" s="71" t="s">
        <v>46</v>
      </c>
      <c r="D87" s="99" t="s">
        <v>165</v>
      </c>
    </row>
    <row r="88" spans="1:4" ht="15.75" thickBot="1" x14ac:dyDescent="0.3">
      <c r="A88" s="70" t="s">
        <v>174</v>
      </c>
      <c r="B88" s="74" t="s">
        <v>45</v>
      </c>
      <c r="C88" s="74" t="s">
        <v>46</v>
      </c>
      <c r="D88" s="75" t="s">
        <v>63</v>
      </c>
    </row>
    <row r="89" spans="1:4" ht="15.75" thickBot="1" x14ac:dyDescent="0.3">
      <c r="A89" s="70"/>
      <c r="B89" s="71" t="s">
        <v>47</v>
      </c>
      <c r="C89" s="71" t="s">
        <v>46</v>
      </c>
      <c r="D89" s="72" t="s">
        <v>64</v>
      </c>
    </row>
    <row r="90" spans="1:4" ht="15.75" thickBot="1" x14ac:dyDescent="0.3">
      <c r="A90" s="70"/>
      <c r="B90" s="71" t="s">
        <v>48</v>
      </c>
      <c r="C90" s="71" t="s">
        <v>46</v>
      </c>
      <c r="D90" s="27" t="s">
        <v>143</v>
      </c>
    </row>
    <row r="91" spans="1:4" ht="15.75" thickBot="1" x14ac:dyDescent="0.3">
      <c r="A91" s="70"/>
      <c r="B91" s="71" t="s">
        <v>117</v>
      </c>
      <c r="C91" s="71" t="s">
        <v>46</v>
      </c>
      <c r="D91" s="41">
        <v>3811171757</v>
      </c>
    </row>
    <row r="92" spans="1:4" ht="15.75" thickBot="1" x14ac:dyDescent="0.3">
      <c r="A92" s="70" t="s">
        <v>182</v>
      </c>
      <c r="B92" s="74" t="s">
        <v>45</v>
      </c>
      <c r="C92" s="74" t="s">
        <v>46</v>
      </c>
      <c r="D92" s="75" t="s">
        <v>166</v>
      </c>
    </row>
    <row r="93" spans="1:4" ht="15.75" thickBot="1" x14ac:dyDescent="0.3">
      <c r="A93" s="70"/>
      <c r="B93" s="71" t="s">
        <v>47</v>
      </c>
      <c r="C93" s="71" t="s">
        <v>46</v>
      </c>
      <c r="D93" s="72" t="s">
        <v>167</v>
      </c>
    </row>
    <row r="94" spans="1:4" ht="15.75" thickBot="1" x14ac:dyDescent="0.3">
      <c r="A94" s="70"/>
      <c r="B94" s="71" t="s">
        <v>48</v>
      </c>
      <c r="C94" s="71" t="s">
        <v>46</v>
      </c>
      <c r="D94" s="27" t="s">
        <v>52</v>
      </c>
    </row>
    <row r="95" spans="1:4" ht="15.75" thickBot="1" x14ac:dyDescent="0.3">
      <c r="A95" s="70"/>
      <c r="B95" s="71" t="s">
        <v>117</v>
      </c>
      <c r="C95" s="71" t="s">
        <v>46</v>
      </c>
      <c r="D95" s="41">
        <v>3812092378</v>
      </c>
    </row>
    <row r="96" spans="1:4" x14ac:dyDescent="0.25">
      <c r="A96" s="52"/>
      <c r="B96" s="52"/>
      <c r="C96" s="52"/>
      <c r="D96" s="52"/>
    </row>
    <row r="97" spans="1:4" ht="15.75" thickBot="1" x14ac:dyDescent="0.3">
      <c r="A97" s="54" t="s">
        <v>65</v>
      </c>
      <c r="B97" s="52"/>
      <c r="C97" s="52"/>
      <c r="D97" s="52"/>
    </row>
    <row r="98" spans="1:4" ht="15.75" thickBot="1" x14ac:dyDescent="0.3">
      <c r="A98" s="68" t="s">
        <v>70</v>
      </c>
      <c r="B98" s="76" t="s">
        <v>66</v>
      </c>
      <c r="C98" s="76" t="s">
        <v>46</v>
      </c>
      <c r="D98" s="77">
        <v>0</v>
      </c>
    </row>
    <row r="99" spans="1:4" ht="15.75" thickBot="1" x14ac:dyDescent="0.3">
      <c r="A99" s="70" t="s">
        <v>71</v>
      </c>
      <c r="B99" s="71" t="s">
        <v>67</v>
      </c>
      <c r="C99" s="71" t="s">
        <v>46</v>
      </c>
      <c r="D99" s="72">
        <v>0</v>
      </c>
    </row>
    <row r="100" spans="1:4" ht="15.75" thickBot="1" x14ac:dyDescent="0.3">
      <c r="A100" s="70" t="s">
        <v>72</v>
      </c>
      <c r="B100" s="71" t="s">
        <v>68</v>
      </c>
      <c r="C100" s="71" t="s">
        <v>46</v>
      </c>
      <c r="D100" s="72">
        <v>0</v>
      </c>
    </row>
    <row r="101" spans="1:4" ht="15.75" thickBot="1" x14ac:dyDescent="0.3">
      <c r="A101" s="68" t="s">
        <v>73</v>
      </c>
      <c r="B101" s="78" t="s">
        <v>69</v>
      </c>
      <c r="C101" s="78" t="s">
        <v>14</v>
      </c>
      <c r="D101" s="79">
        <v>0</v>
      </c>
    </row>
    <row r="102" spans="1:4" x14ac:dyDescent="0.25">
      <c r="A102" s="52"/>
      <c r="B102" s="52"/>
      <c r="C102" s="52"/>
      <c r="D102" s="52"/>
    </row>
    <row r="103" spans="1:4" ht="15.75" thickBot="1" x14ac:dyDescent="0.3">
      <c r="A103" s="54" t="s">
        <v>80</v>
      </c>
      <c r="B103" s="52"/>
      <c r="C103" s="52"/>
      <c r="D103" s="52"/>
    </row>
    <row r="104" spans="1:4" ht="15.75" thickBot="1" x14ac:dyDescent="0.3">
      <c r="A104" s="80" t="s">
        <v>83</v>
      </c>
      <c r="B104" s="77" t="s">
        <v>81</v>
      </c>
      <c r="C104" s="76" t="s">
        <v>14</v>
      </c>
      <c r="D104" s="81">
        <v>0</v>
      </c>
    </row>
    <row r="105" spans="1:4" ht="15.75" thickBot="1" x14ac:dyDescent="0.3">
      <c r="A105" s="82" t="s">
        <v>84</v>
      </c>
      <c r="B105" s="71" t="s">
        <v>89</v>
      </c>
      <c r="C105" s="71" t="s">
        <v>14</v>
      </c>
      <c r="D105" s="83">
        <v>0</v>
      </c>
    </row>
    <row r="106" spans="1:4" ht="15.75" thickBot="1" x14ac:dyDescent="0.3">
      <c r="A106" s="82" t="s">
        <v>85</v>
      </c>
      <c r="B106" s="71" t="s">
        <v>90</v>
      </c>
      <c r="C106" s="71" t="s">
        <v>14</v>
      </c>
      <c r="D106" s="83">
        <v>0</v>
      </c>
    </row>
    <row r="107" spans="1:4" ht="15.75" thickBot="1" x14ac:dyDescent="0.3">
      <c r="A107" s="82" t="s">
        <v>86</v>
      </c>
      <c r="B107" s="72" t="s">
        <v>82</v>
      </c>
      <c r="C107" s="71" t="s">
        <v>14</v>
      </c>
      <c r="D107" s="83">
        <f>-(87246.47-348694.2-2512.08+8866.66-5571.31+2846.81-3564.66+16663-1333.4+7647.52-3960.16)</f>
        <v>242365.35</v>
      </c>
    </row>
    <row r="108" spans="1:4" ht="15.75" thickBot="1" x14ac:dyDescent="0.3">
      <c r="A108" s="82" t="s">
        <v>87</v>
      </c>
      <c r="B108" s="71" t="s">
        <v>89</v>
      </c>
      <c r="C108" s="71" t="s">
        <v>14</v>
      </c>
      <c r="D108" s="83">
        <v>242365.35</v>
      </c>
    </row>
    <row r="109" spans="1:4" ht="15.75" thickBot="1" x14ac:dyDescent="0.3">
      <c r="A109" s="82" t="s">
        <v>88</v>
      </c>
      <c r="B109" s="71" t="s">
        <v>90</v>
      </c>
      <c r="C109" s="71" t="s">
        <v>14</v>
      </c>
      <c r="D109" s="83">
        <v>0</v>
      </c>
    </row>
    <row r="110" spans="1:4" x14ac:dyDescent="0.25">
      <c r="A110" s="52"/>
      <c r="B110" s="52"/>
      <c r="C110" s="52"/>
      <c r="D110" s="52"/>
    </row>
    <row r="111" spans="1:4" ht="15.75" thickBot="1" x14ac:dyDescent="0.3">
      <c r="A111" s="54" t="s">
        <v>91</v>
      </c>
      <c r="B111" s="52"/>
      <c r="C111" s="52"/>
      <c r="D111" s="52"/>
    </row>
    <row r="112" spans="1:4" ht="15.75" thickBot="1" x14ac:dyDescent="0.3">
      <c r="A112" s="84" t="s">
        <v>102</v>
      </c>
      <c r="B112" s="85" t="s">
        <v>92</v>
      </c>
      <c r="C112" s="86" t="s">
        <v>46</v>
      </c>
      <c r="D112" s="85" t="s">
        <v>121</v>
      </c>
    </row>
    <row r="113" spans="1:4" ht="15.75" thickBot="1" x14ac:dyDescent="0.3">
      <c r="A113" s="70"/>
      <c r="B113" s="72" t="s">
        <v>93</v>
      </c>
      <c r="C113" s="71" t="s">
        <v>46</v>
      </c>
      <c r="D113" s="72" t="s">
        <v>120</v>
      </c>
    </row>
    <row r="114" spans="1:4" ht="15.75" thickBot="1" x14ac:dyDescent="0.3">
      <c r="A114" s="70"/>
      <c r="B114" s="72" t="s">
        <v>94</v>
      </c>
      <c r="C114" s="71" t="s">
        <v>120</v>
      </c>
      <c r="D114" s="83">
        <v>1374.1266000000001</v>
      </c>
    </row>
    <row r="115" spans="1:4" ht="15.75" thickBot="1" x14ac:dyDescent="0.3">
      <c r="A115" s="70"/>
      <c r="B115" s="72" t="s">
        <v>95</v>
      </c>
      <c r="C115" s="71" t="s">
        <v>14</v>
      </c>
      <c r="D115" s="83">
        <f>1371747.49-717332.7</f>
        <v>654414.79</v>
      </c>
    </row>
    <row r="116" spans="1:4" ht="15.75" thickBot="1" x14ac:dyDescent="0.3">
      <c r="A116" s="70"/>
      <c r="B116" s="71" t="s">
        <v>96</v>
      </c>
      <c r="C116" s="71" t="s">
        <v>14</v>
      </c>
      <c r="D116" s="87">
        <v>915862.52</v>
      </c>
    </row>
    <row r="117" spans="1:4" ht="15.75" thickBot="1" x14ac:dyDescent="0.3">
      <c r="A117" s="70"/>
      <c r="B117" s="71" t="s">
        <v>97</v>
      </c>
      <c r="C117" s="71" t="s">
        <v>14</v>
      </c>
      <c r="D117" s="87">
        <v>0</v>
      </c>
    </row>
    <row r="118" spans="1:4" ht="15.75" thickBot="1" x14ac:dyDescent="0.3">
      <c r="A118" s="70"/>
      <c r="B118" s="71" t="s">
        <v>98</v>
      </c>
      <c r="C118" s="71" t="s">
        <v>14</v>
      </c>
      <c r="D118" s="87">
        <v>713458.57</v>
      </c>
    </row>
    <row r="119" spans="1:4" ht="15.75" thickBot="1" x14ac:dyDescent="0.3">
      <c r="A119" s="70"/>
      <c r="B119" s="71" t="s">
        <v>99</v>
      </c>
      <c r="C119" s="71" t="s">
        <v>14</v>
      </c>
      <c r="D119" s="87">
        <f>D116</f>
        <v>915862.52</v>
      </c>
    </row>
    <row r="120" spans="1:4" ht="15.75" thickBot="1" x14ac:dyDescent="0.3">
      <c r="A120" s="70"/>
      <c r="B120" s="71" t="s">
        <v>100</v>
      </c>
      <c r="C120" s="71" t="s">
        <v>14</v>
      </c>
      <c r="D120" s="87">
        <v>0</v>
      </c>
    </row>
    <row r="121" spans="1:4" ht="15.75" thickBot="1" x14ac:dyDescent="0.3">
      <c r="A121" s="70"/>
      <c r="B121" s="72" t="s">
        <v>101</v>
      </c>
      <c r="C121" s="71" t="s">
        <v>14</v>
      </c>
      <c r="D121" s="83">
        <v>0</v>
      </c>
    </row>
    <row r="122" spans="1:4" ht="15.75" thickBot="1" x14ac:dyDescent="0.3">
      <c r="A122" s="84" t="s">
        <v>103</v>
      </c>
      <c r="B122" s="85" t="s">
        <v>92</v>
      </c>
      <c r="C122" s="86" t="s">
        <v>46</v>
      </c>
      <c r="D122" s="85" t="s">
        <v>122</v>
      </c>
    </row>
    <row r="123" spans="1:4" ht="15.75" thickBot="1" x14ac:dyDescent="0.3">
      <c r="A123" s="70"/>
      <c r="B123" s="72" t="s">
        <v>93</v>
      </c>
      <c r="C123" s="71" t="s">
        <v>46</v>
      </c>
      <c r="D123" s="72" t="s">
        <v>123</v>
      </c>
    </row>
    <row r="124" spans="1:4" ht="15.75" thickBot="1" x14ac:dyDescent="0.3">
      <c r="A124" s="70"/>
      <c r="B124" s="72" t="s">
        <v>94</v>
      </c>
      <c r="C124" s="71" t="s">
        <v>123</v>
      </c>
      <c r="D124" s="100">
        <f>2456.0366+713.5603</f>
        <v>3169.5969</v>
      </c>
    </row>
    <row r="125" spans="1:4" ht="15.75" thickBot="1" x14ac:dyDescent="0.3">
      <c r="A125" s="70"/>
      <c r="B125" s="72" t="s">
        <v>95</v>
      </c>
      <c r="C125" s="71" t="s">
        <v>14</v>
      </c>
      <c r="D125" s="100">
        <f>25211.1+1332.16+7497.72+521.3</f>
        <v>34562.28</v>
      </c>
    </row>
    <row r="126" spans="1:4" ht="15.75" thickBot="1" x14ac:dyDescent="0.3">
      <c r="A126" s="70"/>
      <c r="B126" s="71" t="s">
        <v>96</v>
      </c>
      <c r="C126" s="71" t="s">
        <v>14</v>
      </c>
      <c r="D126" s="101">
        <f>23547.91+8736.87</f>
        <v>32284.78</v>
      </c>
    </row>
    <row r="127" spans="1:4" ht="15.75" thickBot="1" x14ac:dyDescent="0.3">
      <c r="A127" s="70"/>
      <c r="B127" s="71" t="s">
        <v>97</v>
      </c>
      <c r="C127" s="71" t="s">
        <v>14</v>
      </c>
      <c r="D127" s="101">
        <f>D125-D126</f>
        <v>2277.5</v>
      </c>
    </row>
    <row r="128" spans="1:4" ht="15.75" thickBot="1" x14ac:dyDescent="0.3">
      <c r="A128" s="70"/>
      <c r="B128" s="71" t="s">
        <v>98</v>
      </c>
      <c r="C128" s="71" t="s">
        <v>14</v>
      </c>
      <c r="D128" s="101">
        <f>28767.45+731.26</f>
        <v>29498.71</v>
      </c>
    </row>
    <row r="129" spans="1:4" ht="15.75" thickBot="1" x14ac:dyDescent="0.3">
      <c r="A129" s="70"/>
      <c r="B129" s="71" t="s">
        <v>99</v>
      </c>
      <c r="C129" s="71" t="s">
        <v>14</v>
      </c>
      <c r="D129" s="101">
        <f>D126</f>
        <v>32284.78</v>
      </c>
    </row>
    <row r="130" spans="1:4" ht="15.75" thickBot="1" x14ac:dyDescent="0.3">
      <c r="A130" s="70"/>
      <c r="B130" s="71" t="s">
        <v>100</v>
      </c>
      <c r="C130" s="71" t="s">
        <v>14</v>
      </c>
      <c r="D130" s="101">
        <v>0</v>
      </c>
    </row>
    <row r="131" spans="1:4" ht="15.75" thickBot="1" x14ac:dyDescent="0.3">
      <c r="A131" s="70"/>
      <c r="B131" s="72" t="s">
        <v>101</v>
      </c>
      <c r="C131" s="71" t="s">
        <v>14</v>
      </c>
      <c r="D131" s="100">
        <v>0</v>
      </c>
    </row>
    <row r="132" spans="1:4" ht="15.75" thickBot="1" x14ac:dyDescent="0.3">
      <c r="A132" s="84" t="s">
        <v>104</v>
      </c>
      <c r="B132" s="85" t="s">
        <v>92</v>
      </c>
      <c r="C132" s="86" t="s">
        <v>46</v>
      </c>
      <c r="D132" s="85" t="s">
        <v>124</v>
      </c>
    </row>
    <row r="133" spans="1:4" ht="15.75" thickBot="1" x14ac:dyDescent="0.3">
      <c r="A133" s="70"/>
      <c r="B133" s="72" t="s">
        <v>93</v>
      </c>
      <c r="C133" s="71" t="s">
        <v>46</v>
      </c>
      <c r="D133" s="72" t="s">
        <v>123</v>
      </c>
    </row>
    <row r="134" spans="1:4" ht="15.75" thickBot="1" x14ac:dyDescent="0.3">
      <c r="A134" s="70"/>
      <c r="B134" s="72" t="s">
        <v>94</v>
      </c>
      <c r="C134" s="71" t="s">
        <v>123</v>
      </c>
      <c r="D134" s="100">
        <f>4.0989+403739</f>
        <v>403743.09889999998</v>
      </c>
    </row>
    <row r="135" spans="1:4" ht="15.75" thickBot="1" x14ac:dyDescent="0.3">
      <c r="A135" s="70"/>
      <c r="B135" s="72" t="s">
        <v>95</v>
      </c>
      <c r="C135" s="71" t="s">
        <v>14</v>
      </c>
      <c r="D135" s="100">
        <f>40.28+3812.86+41813.56+3560.39</f>
        <v>49227.09</v>
      </c>
    </row>
    <row r="136" spans="1:4" ht="15.75" thickBot="1" x14ac:dyDescent="0.3">
      <c r="A136" s="70"/>
      <c r="B136" s="71" t="s">
        <v>96</v>
      </c>
      <c r="C136" s="71" t="s">
        <v>14</v>
      </c>
      <c r="D136" s="101">
        <f>6365.22+30044.35</f>
        <v>36409.57</v>
      </c>
    </row>
    <row r="137" spans="1:4" ht="15.75" thickBot="1" x14ac:dyDescent="0.3">
      <c r="A137" s="70"/>
      <c r="B137" s="71" t="s">
        <v>97</v>
      </c>
      <c r="C137" s="71" t="s">
        <v>14</v>
      </c>
      <c r="D137" s="101">
        <f>D135-D136</f>
        <v>12817.519999999997</v>
      </c>
    </row>
    <row r="138" spans="1:4" ht="15.75" thickBot="1" x14ac:dyDescent="0.3">
      <c r="A138" s="70"/>
      <c r="B138" s="71" t="s">
        <v>98</v>
      </c>
      <c r="C138" s="71" t="s">
        <v>14</v>
      </c>
      <c r="D138" s="101">
        <v>0</v>
      </c>
    </row>
    <row r="139" spans="1:4" ht="15.75" thickBot="1" x14ac:dyDescent="0.3">
      <c r="A139" s="70"/>
      <c r="B139" s="71" t="s">
        <v>99</v>
      </c>
      <c r="C139" s="71" t="s">
        <v>14</v>
      </c>
      <c r="D139" s="101">
        <f>D136</f>
        <v>36409.57</v>
      </c>
    </row>
    <row r="140" spans="1:4" ht="15.75" thickBot="1" x14ac:dyDescent="0.3">
      <c r="A140" s="70"/>
      <c r="B140" s="71" t="s">
        <v>100</v>
      </c>
      <c r="C140" s="71" t="s">
        <v>14</v>
      </c>
      <c r="D140" s="101">
        <v>0</v>
      </c>
    </row>
    <row r="141" spans="1:4" ht="15.75" thickBot="1" x14ac:dyDescent="0.3">
      <c r="A141" s="70"/>
      <c r="B141" s="72" t="s">
        <v>101</v>
      </c>
      <c r="C141" s="71" t="s">
        <v>14</v>
      </c>
      <c r="D141" s="100">
        <v>0</v>
      </c>
    </row>
    <row r="142" spans="1:4" ht="15.75" thickBot="1" x14ac:dyDescent="0.3">
      <c r="A142" s="84" t="s">
        <v>105</v>
      </c>
      <c r="B142" s="85" t="s">
        <v>92</v>
      </c>
      <c r="C142" s="86" t="s">
        <v>46</v>
      </c>
      <c r="D142" s="85" t="s">
        <v>125</v>
      </c>
    </row>
    <row r="143" spans="1:4" ht="15.75" thickBot="1" x14ac:dyDescent="0.3">
      <c r="A143" s="70"/>
      <c r="B143" s="72" t="s">
        <v>93</v>
      </c>
      <c r="C143" s="71" t="s">
        <v>46</v>
      </c>
      <c r="D143" s="72" t="s">
        <v>123</v>
      </c>
    </row>
    <row r="144" spans="1:4" ht="15.75" thickBot="1" x14ac:dyDescent="0.3">
      <c r="A144" s="70"/>
      <c r="B144" s="72" t="s">
        <v>94</v>
      </c>
      <c r="C144" s="71" t="s">
        <v>123</v>
      </c>
      <c r="D144" s="83">
        <v>1797.9848</v>
      </c>
    </row>
    <row r="145" spans="1:4" ht="15.75" thickBot="1" x14ac:dyDescent="0.3">
      <c r="A145" s="70"/>
      <c r="B145" s="72" t="s">
        <v>95</v>
      </c>
      <c r="C145" s="71" t="s">
        <v>14</v>
      </c>
      <c r="D145" s="83">
        <f>20094.86-486.85</f>
        <v>19608.010000000002</v>
      </c>
    </row>
    <row r="146" spans="1:4" ht="15.75" thickBot="1" x14ac:dyDescent="0.3">
      <c r="A146" s="70"/>
      <c r="B146" s="71" t="s">
        <v>96</v>
      </c>
      <c r="C146" s="71" t="s">
        <v>14</v>
      </c>
      <c r="D146" s="87">
        <v>15920.65</v>
      </c>
    </row>
    <row r="147" spans="1:4" ht="15.75" thickBot="1" x14ac:dyDescent="0.3">
      <c r="A147" s="70"/>
      <c r="B147" s="71" t="s">
        <v>97</v>
      </c>
      <c r="C147" s="71" t="s">
        <v>14</v>
      </c>
      <c r="D147" s="87">
        <f>D145-D146</f>
        <v>3687.3600000000024</v>
      </c>
    </row>
    <row r="148" spans="1:4" ht="15.75" thickBot="1" x14ac:dyDescent="0.3">
      <c r="A148" s="70"/>
      <c r="B148" s="71" t="s">
        <v>98</v>
      </c>
      <c r="C148" s="71" t="s">
        <v>14</v>
      </c>
      <c r="D148" s="87">
        <f>65693.29+1405.01</f>
        <v>67098.299999999988</v>
      </c>
    </row>
    <row r="149" spans="1:4" ht="15.75" thickBot="1" x14ac:dyDescent="0.3">
      <c r="A149" s="70"/>
      <c r="B149" s="71" t="s">
        <v>99</v>
      </c>
      <c r="C149" s="71" t="s">
        <v>14</v>
      </c>
      <c r="D149" s="87">
        <f>D146</f>
        <v>15920.65</v>
      </c>
    </row>
    <row r="150" spans="1:4" ht="15.75" thickBot="1" x14ac:dyDescent="0.3">
      <c r="A150" s="70"/>
      <c r="B150" s="71" t="s">
        <v>100</v>
      </c>
      <c r="C150" s="71" t="s">
        <v>14</v>
      </c>
      <c r="D150" s="87">
        <v>0</v>
      </c>
    </row>
    <row r="151" spans="1:4" ht="15.75" thickBot="1" x14ac:dyDescent="0.3">
      <c r="A151" s="70"/>
      <c r="B151" s="72" t="s">
        <v>101</v>
      </c>
      <c r="C151" s="71" t="s">
        <v>14</v>
      </c>
      <c r="D151" s="83">
        <v>0</v>
      </c>
    </row>
    <row r="152" spans="1:4" x14ac:dyDescent="0.25">
      <c r="A152" s="88"/>
      <c r="B152" s="89"/>
      <c r="C152" s="90"/>
      <c r="D152" s="91"/>
    </row>
    <row r="153" spans="1:4" ht="15.75" thickBot="1" x14ac:dyDescent="0.3">
      <c r="A153" s="54" t="s">
        <v>106</v>
      </c>
      <c r="B153" s="52"/>
      <c r="C153" s="52"/>
      <c r="D153" s="52"/>
    </row>
    <row r="154" spans="1:4" ht="15.75" thickBot="1" x14ac:dyDescent="0.3">
      <c r="A154" s="68" t="s">
        <v>108</v>
      </c>
      <c r="B154" s="77" t="s">
        <v>66</v>
      </c>
      <c r="C154" s="76" t="s">
        <v>107</v>
      </c>
      <c r="D154" s="77">
        <v>0</v>
      </c>
    </row>
    <row r="155" spans="1:4" ht="15.75" thickBot="1" x14ac:dyDescent="0.3">
      <c r="A155" s="70" t="s">
        <v>109</v>
      </c>
      <c r="B155" s="72" t="s">
        <v>67</v>
      </c>
      <c r="C155" s="71" t="s">
        <v>107</v>
      </c>
      <c r="D155" s="72">
        <v>0</v>
      </c>
    </row>
    <row r="156" spans="1:4" ht="15.75" thickBot="1" x14ac:dyDescent="0.3">
      <c r="A156" s="70" t="s">
        <v>110</v>
      </c>
      <c r="B156" s="72" t="s">
        <v>68</v>
      </c>
      <c r="C156" s="71" t="s">
        <v>107</v>
      </c>
      <c r="D156" s="72">
        <v>0</v>
      </c>
    </row>
    <row r="157" spans="1:4" ht="15.75" thickBot="1" x14ac:dyDescent="0.3">
      <c r="A157" s="70" t="s">
        <v>111</v>
      </c>
      <c r="B157" s="72" t="s">
        <v>69</v>
      </c>
      <c r="C157" s="71" t="s">
        <v>14</v>
      </c>
      <c r="D157" s="83">
        <v>0</v>
      </c>
    </row>
    <row r="158" spans="1:4" x14ac:dyDescent="0.25">
      <c r="A158" s="52"/>
      <c r="B158" s="52"/>
      <c r="C158" s="52"/>
      <c r="D158" s="52"/>
    </row>
    <row r="159" spans="1:4" ht="15.75" thickBot="1" x14ac:dyDescent="0.3">
      <c r="A159" s="54" t="s">
        <v>112</v>
      </c>
      <c r="B159" s="52"/>
      <c r="C159" s="52"/>
      <c r="D159" s="52"/>
    </row>
    <row r="160" spans="1:4" ht="15.75" thickBot="1" x14ac:dyDescent="0.3">
      <c r="A160" s="78">
        <v>48</v>
      </c>
      <c r="B160" s="77" t="s">
        <v>113</v>
      </c>
      <c r="C160" s="76" t="s">
        <v>107</v>
      </c>
      <c r="D160" s="77">
        <v>2</v>
      </c>
    </row>
    <row r="161" spans="1:4" ht="15.75" thickBot="1" x14ac:dyDescent="0.3">
      <c r="A161" s="92">
        <v>49</v>
      </c>
      <c r="B161" s="72" t="s">
        <v>114</v>
      </c>
      <c r="C161" s="71" t="s">
        <v>107</v>
      </c>
      <c r="D161" s="72">
        <v>2</v>
      </c>
    </row>
    <row r="162" spans="1:4" ht="15.75" thickBot="1" x14ac:dyDescent="0.3">
      <c r="A162" s="93">
        <v>50</v>
      </c>
      <c r="B162" s="94" t="s">
        <v>115</v>
      </c>
      <c r="C162" s="95" t="s">
        <v>14</v>
      </c>
      <c r="D162" s="93">
        <v>39273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8"/>
  <sheetViews>
    <sheetView topLeftCell="A7" workbookViewId="0">
      <selection activeCell="D97" sqref="D97"/>
    </sheetView>
  </sheetViews>
  <sheetFormatPr defaultRowHeight="15" x14ac:dyDescent="0.25"/>
  <cols>
    <col min="2" max="2" width="69" customWidth="1"/>
    <col min="3" max="3" width="11" customWidth="1"/>
    <col min="4" max="4" width="53.28515625" customWidth="1"/>
  </cols>
  <sheetData>
    <row r="1" spans="1:4" x14ac:dyDescent="0.25">
      <c r="A1" s="51" t="s">
        <v>0</v>
      </c>
      <c r="B1" s="52"/>
      <c r="C1" s="52"/>
      <c r="D1" s="52"/>
    </row>
    <row r="2" spans="1:4" x14ac:dyDescent="0.25">
      <c r="A2" s="53" t="s">
        <v>183</v>
      </c>
      <c r="B2" s="52"/>
      <c r="C2" s="52"/>
      <c r="D2" s="52"/>
    </row>
    <row r="3" spans="1:4" x14ac:dyDescent="0.25">
      <c r="A3" s="52"/>
      <c r="B3" s="52"/>
      <c r="C3" s="52"/>
      <c r="D3" s="52"/>
    </row>
    <row r="4" spans="1:4" x14ac:dyDescent="0.25">
      <c r="A4" s="52"/>
      <c r="B4" s="52"/>
      <c r="C4" s="52"/>
      <c r="D4" s="3" t="s">
        <v>6</v>
      </c>
    </row>
    <row r="5" spans="1:4" x14ac:dyDescent="0.25">
      <c r="A5" s="110" t="s">
        <v>7</v>
      </c>
      <c r="B5" s="110"/>
      <c r="C5" s="110"/>
      <c r="D5" s="110"/>
    </row>
    <row r="6" spans="1:4" x14ac:dyDescent="0.25">
      <c r="A6" s="110" t="s">
        <v>184</v>
      </c>
      <c r="B6" s="110"/>
      <c r="C6" s="110"/>
      <c r="D6" s="110"/>
    </row>
    <row r="7" spans="1:4" x14ac:dyDescent="0.25">
      <c r="A7" s="52"/>
      <c r="B7" s="96" t="s">
        <v>9</v>
      </c>
      <c r="C7" s="5">
        <v>42123</v>
      </c>
      <c r="D7" s="52"/>
    </row>
    <row r="8" spans="1:4" x14ac:dyDescent="0.25">
      <c r="A8" s="52"/>
      <c r="B8" s="96" t="s">
        <v>10</v>
      </c>
      <c r="C8" s="5">
        <v>41640</v>
      </c>
      <c r="D8" s="52"/>
    </row>
    <row r="9" spans="1:4" x14ac:dyDescent="0.25">
      <c r="A9" s="52"/>
      <c r="B9" s="96" t="s">
        <v>11</v>
      </c>
      <c r="C9" s="5">
        <v>42004</v>
      </c>
      <c r="D9" s="52"/>
    </row>
    <row r="10" spans="1:4" x14ac:dyDescent="0.25">
      <c r="A10" s="4"/>
      <c r="B10" s="5"/>
      <c r="C10" s="52"/>
      <c r="D10" s="52"/>
    </row>
    <row r="11" spans="1:4" ht="15.75" thickBot="1" x14ac:dyDescent="0.3">
      <c r="A11" s="54" t="s">
        <v>12</v>
      </c>
      <c r="B11" s="52"/>
      <c r="C11" s="52"/>
      <c r="D11" s="52"/>
    </row>
    <row r="12" spans="1:4" ht="16.5" thickBot="1" x14ac:dyDescent="0.3">
      <c r="A12" s="55" t="s">
        <v>2</v>
      </c>
      <c r="B12" s="55" t="s">
        <v>3</v>
      </c>
      <c r="C12" s="55" t="s">
        <v>4</v>
      </c>
      <c r="D12" s="56" t="s">
        <v>5</v>
      </c>
    </row>
    <row r="13" spans="1:4" x14ac:dyDescent="0.25">
      <c r="A13" s="57" t="s">
        <v>18</v>
      </c>
      <c r="B13" s="58" t="s">
        <v>13</v>
      </c>
      <c r="C13" s="59" t="s">
        <v>14</v>
      </c>
      <c r="D13" s="60">
        <v>0</v>
      </c>
    </row>
    <row r="14" spans="1:4" x14ac:dyDescent="0.25">
      <c r="A14" s="61" t="s">
        <v>19</v>
      </c>
      <c r="B14" s="62" t="s">
        <v>35</v>
      </c>
      <c r="C14" s="62" t="s">
        <v>14</v>
      </c>
      <c r="D14" s="63">
        <v>0</v>
      </c>
    </row>
    <row r="15" spans="1:4" x14ac:dyDescent="0.25">
      <c r="A15" s="61" t="s">
        <v>20</v>
      </c>
      <c r="B15" s="62" t="s">
        <v>36</v>
      </c>
      <c r="C15" s="62" t="s">
        <v>14</v>
      </c>
      <c r="D15" s="63">
        <v>0</v>
      </c>
    </row>
    <row r="16" spans="1:4" x14ac:dyDescent="0.25">
      <c r="A16" s="61" t="s">
        <v>21</v>
      </c>
      <c r="B16" s="64" t="s">
        <v>134</v>
      </c>
      <c r="C16" s="62" t="s">
        <v>14</v>
      </c>
      <c r="D16" s="63">
        <v>1980479.7</v>
      </c>
    </row>
    <row r="17" spans="1:4" x14ac:dyDescent="0.25">
      <c r="A17" s="61" t="s">
        <v>22</v>
      </c>
      <c r="B17" s="62" t="s">
        <v>37</v>
      </c>
      <c r="C17" s="62" t="s">
        <v>14</v>
      </c>
      <c r="D17" s="63">
        <f>1814418.44+164061.26</f>
        <v>1978479.7</v>
      </c>
    </row>
    <row r="18" spans="1:4" x14ac:dyDescent="0.25">
      <c r="A18" s="61" t="s">
        <v>23</v>
      </c>
      <c r="B18" s="61" t="s">
        <v>135</v>
      </c>
      <c r="C18" s="62" t="s">
        <v>14</v>
      </c>
      <c r="D18" s="63">
        <v>0</v>
      </c>
    </row>
    <row r="19" spans="1:4" x14ac:dyDescent="0.25">
      <c r="A19" s="61" t="s">
        <v>24</v>
      </c>
      <c r="B19" s="62" t="s">
        <v>38</v>
      </c>
      <c r="C19" s="62" t="s">
        <v>14</v>
      </c>
      <c r="D19" s="63">
        <v>0</v>
      </c>
    </row>
    <row r="20" spans="1:4" x14ac:dyDescent="0.25">
      <c r="A20" s="61" t="s">
        <v>25</v>
      </c>
      <c r="B20" s="64" t="s">
        <v>15</v>
      </c>
      <c r="C20" s="62" t="s">
        <v>14</v>
      </c>
      <c r="D20" s="63">
        <v>1257089.26</v>
      </c>
    </row>
    <row r="21" spans="1:4" x14ac:dyDescent="0.25">
      <c r="A21" s="61" t="s">
        <v>26</v>
      </c>
      <c r="B21" s="62" t="s">
        <v>39</v>
      </c>
      <c r="C21" s="62" t="s">
        <v>14</v>
      </c>
      <c r="D21" s="63">
        <f>1102541.62+152747.64</f>
        <v>1255289.2600000002</v>
      </c>
    </row>
    <row r="22" spans="1:4" x14ac:dyDescent="0.25">
      <c r="A22" s="61" t="s">
        <v>27</v>
      </c>
      <c r="B22" s="62" t="s">
        <v>40</v>
      </c>
      <c r="C22" s="62" t="s">
        <v>14</v>
      </c>
      <c r="D22" s="63">
        <v>0</v>
      </c>
    </row>
    <row r="23" spans="1:4" x14ac:dyDescent="0.25">
      <c r="A23" s="61" t="s">
        <v>28</v>
      </c>
      <c r="B23" s="62" t="s">
        <v>41</v>
      </c>
      <c r="C23" s="62" t="s">
        <v>14</v>
      </c>
      <c r="D23" s="63">
        <v>0</v>
      </c>
    </row>
    <row r="24" spans="1:4" x14ac:dyDescent="0.25">
      <c r="A24" s="61" t="s">
        <v>29</v>
      </c>
      <c r="B24" s="62" t="s">
        <v>42</v>
      </c>
      <c r="C24" s="62" t="s">
        <v>14</v>
      </c>
      <c r="D24" s="63">
        <v>1800</v>
      </c>
    </row>
    <row r="25" spans="1:4" x14ac:dyDescent="0.25">
      <c r="A25" s="61" t="s">
        <v>30</v>
      </c>
      <c r="B25" s="62" t="s">
        <v>43</v>
      </c>
      <c r="C25" s="62" t="s">
        <v>14</v>
      </c>
      <c r="D25" s="63">
        <v>0</v>
      </c>
    </row>
    <row r="26" spans="1:4" x14ac:dyDescent="0.25">
      <c r="A26" s="61" t="s">
        <v>31</v>
      </c>
      <c r="B26" s="64" t="s">
        <v>16</v>
      </c>
      <c r="C26" s="62" t="s">
        <v>14</v>
      </c>
      <c r="D26" s="63">
        <v>1257089.26</v>
      </c>
    </row>
    <row r="27" spans="1:4" x14ac:dyDescent="0.25">
      <c r="A27" s="61" t="s">
        <v>32</v>
      </c>
      <c r="B27" s="64" t="s">
        <v>17</v>
      </c>
      <c r="C27" s="62" t="s">
        <v>14</v>
      </c>
      <c r="D27" s="63">
        <v>-710634.78</v>
      </c>
    </row>
    <row r="28" spans="1:4" x14ac:dyDescent="0.25">
      <c r="A28" s="61" t="s">
        <v>33</v>
      </c>
      <c r="B28" s="62" t="s">
        <v>35</v>
      </c>
      <c r="C28" s="62" t="s">
        <v>14</v>
      </c>
      <c r="D28" s="63">
        <v>0</v>
      </c>
    </row>
    <row r="29" spans="1:4" ht="15.75" thickBot="1" x14ac:dyDescent="0.3">
      <c r="A29" s="65" t="s">
        <v>34</v>
      </c>
      <c r="B29" s="66" t="s">
        <v>36</v>
      </c>
      <c r="C29" s="66"/>
      <c r="D29" s="67">
        <v>710634.78</v>
      </c>
    </row>
    <row r="30" spans="1:4" x14ac:dyDescent="0.25">
      <c r="A30" s="52"/>
      <c r="B30" s="52"/>
      <c r="C30" s="52"/>
      <c r="D30" s="52"/>
    </row>
    <row r="31" spans="1:4" ht="15.75" thickBot="1" x14ac:dyDescent="0.3">
      <c r="A31" s="54" t="s">
        <v>44</v>
      </c>
      <c r="B31" s="52"/>
      <c r="C31" s="52"/>
      <c r="D31" s="52"/>
    </row>
    <row r="32" spans="1:4" ht="15.75" thickBot="1" x14ac:dyDescent="0.3">
      <c r="A32" s="68" t="s">
        <v>49</v>
      </c>
      <c r="B32" s="69" t="s">
        <v>45</v>
      </c>
      <c r="C32" s="69" t="s">
        <v>46</v>
      </c>
      <c r="D32" s="26" t="s">
        <v>54</v>
      </c>
    </row>
    <row r="33" spans="1:4" ht="15.75" thickBot="1" x14ac:dyDescent="0.3">
      <c r="A33" s="70"/>
      <c r="B33" s="71" t="s">
        <v>47</v>
      </c>
      <c r="C33" s="71" t="s">
        <v>46</v>
      </c>
      <c r="D33" s="27" t="s">
        <v>55</v>
      </c>
    </row>
    <row r="34" spans="1:4" ht="15.75" thickBot="1" x14ac:dyDescent="0.3">
      <c r="A34" s="70"/>
      <c r="B34" s="71" t="s">
        <v>48</v>
      </c>
      <c r="C34" s="71" t="s">
        <v>46</v>
      </c>
      <c r="D34" s="27" t="s">
        <v>137</v>
      </c>
    </row>
    <row r="35" spans="1:4" ht="15.75" thickBot="1" x14ac:dyDescent="0.3">
      <c r="A35" s="70"/>
      <c r="B35" s="71" t="s">
        <v>117</v>
      </c>
      <c r="C35" s="71" t="s">
        <v>46</v>
      </c>
      <c r="D35" s="40" t="s">
        <v>116</v>
      </c>
    </row>
    <row r="36" spans="1:4" ht="15.75" thickBot="1" x14ac:dyDescent="0.3">
      <c r="A36" s="70" t="s">
        <v>74</v>
      </c>
      <c r="B36" s="74" t="s">
        <v>45</v>
      </c>
      <c r="C36" s="74" t="s">
        <v>46</v>
      </c>
      <c r="D36" s="28" t="s">
        <v>57</v>
      </c>
    </row>
    <row r="37" spans="1:4" ht="15.75" thickBot="1" x14ac:dyDescent="0.3">
      <c r="A37" s="70"/>
      <c r="B37" s="71" t="s">
        <v>47</v>
      </c>
      <c r="C37" s="71" t="s">
        <v>46</v>
      </c>
      <c r="D37" s="27" t="s">
        <v>58</v>
      </c>
    </row>
    <row r="38" spans="1:4" ht="15.75" thickBot="1" x14ac:dyDescent="0.3">
      <c r="A38" s="70"/>
      <c r="B38" s="71" t="s">
        <v>48</v>
      </c>
      <c r="C38" s="71" t="s">
        <v>46</v>
      </c>
      <c r="D38" s="27" t="s">
        <v>56</v>
      </c>
    </row>
    <row r="39" spans="1:4" ht="15.75" thickBot="1" x14ac:dyDescent="0.3">
      <c r="A39" s="70"/>
      <c r="B39" s="71" t="s">
        <v>117</v>
      </c>
      <c r="C39" s="71" t="s">
        <v>46</v>
      </c>
      <c r="D39" s="41">
        <v>3808160770</v>
      </c>
    </row>
    <row r="40" spans="1:4" ht="15.75" thickBot="1" x14ac:dyDescent="0.3">
      <c r="A40" s="70" t="s">
        <v>75</v>
      </c>
      <c r="B40" s="74" t="s">
        <v>45</v>
      </c>
      <c r="C40" s="74" t="s">
        <v>46</v>
      </c>
      <c r="D40" s="28" t="s">
        <v>59</v>
      </c>
    </row>
    <row r="41" spans="1:4" ht="15.75" thickBot="1" x14ac:dyDescent="0.3">
      <c r="A41" s="70"/>
      <c r="B41" s="71" t="s">
        <v>47</v>
      </c>
      <c r="C41" s="71" t="s">
        <v>46</v>
      </c>
      <c r="D41" s="27" t="s">
        <v>60</v>
      </c>
    </row>
    <row r="42" spans="1:4" ht="15.75" thickBot="1" x14ac:dyDescent="0.3">
      <c r="A42" s="70"/>
      <c r="B42" s="71" t="s">
        <v>48</v>
      </c>
      <c r="C42" s="71" t="s">
        <v>46</v>
      </c>
      <c r="D42" s="27" t="s">
        <v>61</v>
      </c>
    </row>
    <row r="43" spans="1:4" ht="15.75" thickBot="1" x14ac:dyDescent="0.3">
      <c r="A43" s="70"/>
      <c r="B43" s="71" t="s">
        <v>117</v>
      </c>
      <c r="C43" s="71" t="s">
        <v>46</v>
      </c>
      <c r="D43" s="41">
        <v>3807000117</v>
      </c>
    </row>
    <row r="44" spans="1:4" ht="15.75" thickBot="1" x14ac:dyDescent="0.3">
      <c r="A44" s="70" t="s">
        <v>76</v>
      </c>
      <c r="B44" s="74" t="s">
        <v>45</v>
      </c>
      <c r="C44" s="74" t="s">
        <v>46</v>
      </c>
      <c r="D44" s="75" t="s">
        <v>148</v>
      </c>
    </row>
    <row r="45" spans="1:4" ht="15.75" thickBot="1" x14ac:dyDescent="0.3">
      <c r="A45" s="70"/>
      <c r="B45" s="71" t="s">
        <v>47</v>
      </c>
      <c r="C45" s="71" t="s">
        <v>46</v>
      </c>
      <c r="D45" s="72" t="s">
        <v>149</v>
      </c>
    </row>
    <row r="46" spans="1:4" ht="15.75" thickBot="1" x14ac:dyDescent="0.3">
      <c r="A46" s="70"/>
      <c r="B46" s="71" t="s">
        <v>48</v>
      </c>
      <c r="C46" s="71" t="s">
        <v>46</v>
      </c>
      <c r="D46" s="72" t="s">
        <v>56</v>
      </c>
    </row>
    <row r="47" spans="1:4" ht="15.75" thickBot="1" x14ac:dyDescent="0.3">
      <c r="A47" s="70"/>
      <c r="B47" s="71" t="s">
        <v>117</v>
      </c>
      <c r="C47" s="71" t="s">
        <v>46</v>
      </c>
      <c r="D47" s="73">
        <v>3808140910</v>
      </c>
    </row>
    <row r="48" spans="1:4" ht="15.75" thickBot="1" x14ac:dyDescent="0.3">
      <c r="A48" s="70" t="s">
        <v>77</v>
      </c>
      <c r="B48" s="74" t="s">
        <v>45</v>
      </c>
      <c r="C48" s="74" t="s">
        <v>46</v>
      </c>
      <c r="D48" s="75" t="s">
        <v>150</v>
      </c>
    </row>
    <row r="49" spans="1:4" ht="15.75" thickBot="1" x14ac:dyDescent="0.3">
      <c r="A49" s="70"/>
      <c r="B49" s="71" t="s">
        <v>47</v>
      </c>
      <c r="C49" s="71" t="s">
        <v>46</v>
      </c>
      <c r="D49" s="72" t="s">
        <v>151</v>
      </c>
    </row>
    <row r="50" spans="1:4" ht="15.75" thickBot="1" x14ac:dyDescent="0.3">
      <c r="A50" s="70"/>
      <c r="B50" s="71" t="s">
        <v>48</v>
      </c>
      <c r="C50" s="71" t="s">
        <v>46</v>
      </c>
      <c r="D50" s="72" t="s">
        <v>152</v>
      </c>
    </row>
    <row r="51" spans="1:4" ht="15.75" thickBot="1" x14ac:dyDescent="0.3">
      <c r="A51" s="70"/>
      <c r="B51" s="71" t="s">
        <v>117</v>
      </c>
      <c r="C51" s="71" t="s">
        <v>46</v>
      </c>
      <c r="D51" s="73">
        <v>5405485497</v>
      </c>
    </row>
    <row r="52" spans="1:4" ht="15.75" thickBot="1" x14ac:dyDescent="0.3">
      <c r="A52" s="70" t="s">
        <v>78</v>
      </c>
      <c r="B52" s="74" t="s">
        <v>45</v>
      </c>
      <c r="C52" s="74" t="s">
        <v>46</v>
      </c>
      <c r="D52" s="75" t="s">
        <v>153</v>
      </c>
    </row>
    <row r="53" spans="1:4" ht="15.75" thickBot="1" x14ac:dyDescent="0.3">
      <c r="A53" s="70"/>
      <c r="B53" s="71" t="s">
        <v>47</v>
      </c>
      <c r="C53" s="71" t="s">
        <v>46</v>
      </c>
      <c r="D53" s="72" t="s">
        <v>154</v>
      </c>
    </row>
    <row r="54" spans="1:4" ht="15.75" thickBot="1" x14ac:dyDescent="0.3">
      <c r="A54" s="70"/>
      <c r="B54" s="71" t="s">
        <v>48</v>
      </c>
      <c r="C54" s="71" t="s">
        <v>46</v>
      </c>
      <c r="D54" s="72" t="s">
        <v>152</v>
      </c>
    </row>
    <row r="55" spans="1:4" ht="15.75" thickBot="1" x14ac:dyDescent="0.3">
      <c r="A55" s="70"/>
      <c r="B55" s="71" t="s">
        <v>117</v>
      </c>
      <c r="C55" s="71" t="s">
        <v>46</v>
      </c>
      <c r="D55" s="99" t="s">
        <v>155</v>
      </c>
    </row>
    <row r="56" spans="1:4" ht="15.75" thickBot="1" x14ac:dyDescent="0.3">
      <c r="A56" s="70" t="s">
        <v>79</v>
      </c>
      <c r="B56" s="74" t="s">
        <v>45</v>
      </c>
      <c r="C56" s="74" t="s">
        <v>46</v>
      </c>
      <c r="D56" s="75" t="s">
        <v>156</v>
      </c>
    </row>
    <row r="57" spans="1:4" ht="15.75" thickBot="1" x14ac:dyDescent="0.3">
      <c r="A57" s="70"/>
      <c r="B57" s="71" t="s">
        <v>47</v>
      </c>
      <c r="C57" s="71" t="s">
        <v>46</v>
      </c>
      <c r="D57" s="72" t="s">
        <v>133</v>
      </c>
    </row>
    <row r="58" spans="1:4" ht="15.75" thickBot="1" x14ac:dyDescent="0.3">
      <c r="A58" s="70"/>
      <c r="B58" s="71" t="s">
        <v>48</v>
      </c>
      <c r="C58" s="71" t="s">
        <v>46</v>
      </c>
      <c r="D58" s="72" t="s">
        <v>56</v>
      </c>
    </row>
    <row r="59" spans="1:4" ht="15.75" thickBot="1" x14ac:dyDescent="0.3">
      <c r="A59" s="70"/>
      <c r="B59" s="71" t="s">
        <v>117</v>
      </c>
      <c r="C59" s="71" t="s">
        <v>46</v>
      </c>
      <c r="D59" s="41">
        <v>3808170471</v>
      </c>
    </row>
    <row r="60" spans="1:4" ht="15.75" thickBot="1" x14ac:dyDescent="0.3">
      <c r="A60" s="70" t="s">
        <v>131</v>
      </c>
      <c r="B60" s="74" t="s">
        <v>45</v>
      </c>
      <c r="C60" s="74" t="s">
        <v>46</v>
      </c>
      <c r="D60" s="28" t="s">
        <v>129</v>
      </c>
    </row>
    <row r="61" spans="1:4" ht="15.75" thickBot="1" x14ac:dyDescent="0.3">
      <c r="A61" s="70"/>
      <c r="B61" s="71" t="s">
        <v>47</v>
      </c>
      <c r="C61" s="71" t="s">
        <v>46</v>
      </c>
      <c r="D61" s="27" t="s">
        <v>130</v>
      </c>
    </row>
    <row r="62" spans="1:4" ht="15.75" thickBot="1" x14ac:dyDescent="0.3">
      <c r="A62" s="70"/>
      <c r="B62" s="71" t="s">
        <v>48</v>
      </c>
      <c r="C62" s="71" t="s">
        <v>46</v>
      </c>
      <c r="D62" s="27" t="s">
        <v>52</v>
      </c>
    </row>
    <row r="63" spans="1:4" ht="15.75" thickBot="1" x14ac:dyDescent="0.3">
      <c r="A63" s="70"/>
      <c r="B63" s="71" t="s">
        <v>117</v>
      </c>
      <c r="C63" s="71" t="s">
        <v>46</v>
      </c>
      <c r="D63" s="42" t="s">
        <v>140</v>
      </c>
    </row>
    <row r="64" spans="1:4" ht="26.25" thickBot="1" x14ac:dyDescent="0.3">
      <c r="A64" s="70" t="s">
        <v>168</v>
      </c>
      <c r="B64" s="74" t="s">
        <v>45</v>
      </c>
      <c r="C64" s="74" t="s">
        <v>46</v>
      </c>
      <c r="D64" s="28" t="s">
        <v>144</v>
      </c>
    </row>
    <row r="65" spans="1:4" ht="15.75" thickBot="1" x14ac:dyDescent="0.3">
      <c r="A65" s="70"/>
      <c r="B65" s="71" t="s">
        <v>47</v>
      </c>
      <c r="C65" s="71" t="s">
        <v>46</v>
      </c>
      <c r="D65" s="27" t="s">
        <v>145</v>
      </c>
    </row>
    <row r="66" spans="1:4" ht="15.75" thickBot="1" x14ac:dyDescent="0.3">
      <c r="A66" s="70"/>
      <c r="B66" s="71" t="s">
        <v>48</v>
      </c>
      <c r="C66" s="71" t="s">
        <v>46</v>
      </c>
      <c r="D66" s="27" t="s">
        <v>52</v>
      </c>
    </row>
    <row r="67" spans="1:4" ht="15.75" thickBot="1" x14ac:dyDescent="0.3">
      <c r="A67" s="70"/>
      <c r="B67" s="71" t="s">
        <v>117</v>
      </c>
      <c r="C67" s="71" t="s">
        <v>46</v>
      </c>
      <c r="D67" s="41">
        <v>3811145228</v>
      </c>
    </row>
    <row r="68" spans="1:4" ht="15.75" thickBot="1" x14ac:dyDescent="0.3">
      <c r="A68" s="70" t="s">
        <v>169</v>
      </c>
      <c r="B68" s="74" t="s">
        <v>45</v>
      </c>
      <c r="C68" s="74" t="s">
        <v>46</v>
      </c>
      <c r="D68" s="75" t="s">
        <v>157</v>
      </c>
    </row>
    <row r="69" spans="1:4" ht="15.75" thickBot="1" x14ac:dyDescent="0.3">
      <c r="A69" s="70"/>
      <c r="B69" s="71" t="s">
        <v>47</v>
      </c>
      <c r="C69" s="71" t="s">
        <v>46</v>
      </c>
      <c r="D69" s="72" t="s">
        <v>118</v>
      </c>
    </row>
    <row r="70" spans="1:4" ht="15.75" thickBot="1" x14ac:dyDescent="0.3">
      <c r="A70" s="70"/>
      <c r="B70" s="71" t="s">
        <v>48</v>
      </c>
      <c r="C70" s="71" t="s">
        <v>46</v>
      </c>
      <c r="D70" s="102" t="s">
        <v>56</v>
      </c>
    </row>
    <row r="71" spans="1:4" ht="15.75" thickBot="1" x14ac:dyDescent="0.3">
      <c r="A71" s="70"/>
      <c r="B71" s="71" t="s">
        <v>117</v>
      </c>
      <c r="C71" s="71" t="s">
        <v>46</v>
      </c>
      <c r="D71" s="99" t="s">
        <v>119</v>
      </c>
    </row>
    <row r="72" spans="1:4" ht="15.75" thickBot="1" x14ac:dyDescent="0.3">
      <c r="A72" s="70" t="s">
        <v>170</v>
      </c>
      <c r="B72" s="74" t="s">
        <v>45</v>
      </c>
      <c r="C72" s="74" t="s">
        <v>46</v>
      </c>
      <c r="D72" s="75" t="s">
        <v>158</v>
      </c>
    </row>
    <row r="73" spans="1:4" ht="15.75" thickBot="1" x14ac:dyDescent="0.3">
      <c r="A73" s="70"/>
      <c r="B73" s="71" t="s">
        <v>47</v>
      </c>
      <c r="C73" s="71" t="s">
        <v>46</v>
      </c>
      <c r="D73" s="72" t="s">
        <v>159</v>
      </c>
    </row>
    <row r="74" spans="1:4" ht="15.75" thickBot="1" x14ac:dyDescent="0.3">
      <c r="A74" s="70"/>
      <c r="B74" s="71" t="s">
        <v>48</v>
      </c>
      <c r="C74" s="71" t="s">
        <v>46</v>
      </c>
      <c r="D74" s="102" t="s">
        <v>56</v>
      </c>
    </row>
    <row r="75" spans="1:4" ht="15.75" thickBot="1" x14ac:dyDescent="0.3">
      <c r="A75" s="70"/>
      <c r="B75" s="71" t="s">
        <v>117</v>
      </c>
      <c r="C75" s="71" t="s">
        <v>46</v>
      </c>
      <c r="D75" s="99" t="s">
        <v>160</v>
      </c>
    </row>
    <row r="76" spans="1:4" ht="15.75" thickBot="1" x14ac:dyDescent="0.3">
      <c r="A76" s="70" t="s">
        <v>171</v>
      </c>
      <c r="B76" s="74" t="s">
        <v>45</v>
      </c>
      <c r="C76" s="74" t="s">
        <v>46</v>
      </c>
      <c r="D76" s="75" t="s">
        <v>158</v>
      </c>
    </row>
    <row r="77" spans="1:4" ht="15.75" thickBot="1" x14ac:dyDescent="0.3">
      <c r="A77" s="70"/>
      <c r="B77" s="71" t="s">
        <v>47</v>
      </c>
      <c r="C77" s="71" t="s">
        <v>46</v>
      </c>
      <c r="D77" s="72" t="s">
        <v>162</v>
      </c>
    </row>
    <row r="78" spans="1:4" ht="15.75" thickBot="1" x14ac:dyDescent="0.3">
      <c r="A78" s="70"/>
      <c r="B78" s="71" t="s">
        <v>48</v>
      </c>
      <c r="C78" s="71" t="s">
        <v>46</v>
      </c>
      <c r="D78" s="102" t="s">
        <v>56</v>
      </c>
    </row>
    <row r="79" spans="1:4" ht="15.75" thickBot="1" x14ac:dyDescent="0.3">
      <c r="A79" s="70"/>
      <c r="B79" s="71" t="s">
        <v>117</v>
      </c>
      <c r="C79" s="71" t="s">
        <v>46</v>
      </c>
      <c r="D79" s="99" t="s">
        <v>163</v>
      </c>
    </row>
    <row r="80" spans="1:4" ht="15.75" thickBot="1" x14ac:dyDescent="0.3">
      <c r="A80" s="70" t="s">
        <v>172</v>
      </c>
      <c r="B80" s="74" t="s">
        <v>45</v>
      </c>
      <c r="C80" s="74" t="s">
        <v>46</v>
      </c>
      <c r="D80" s="75" t="s">
        <v>178</v>
      </c>
    </row>
    <row r="81" spans="1:4" ht="15.75" thickBot="1" x14ac:dyDescent="0.3">
      <c r="A81" s="70"/>
      <c r="B81" s="71" t="s">
        <v>47</v>
      </c>
      <c r="C81" s="71" t="s">
        <v>46</v>
      </c>
      <c r="D81" s="72" t="s">
        <v>162</v>
      </c>
    </row>
    <row r="82" spans="1:4" ht="15.75" thickBot="1" x14ac:dyDescent="0.3">
      <c r="A82" s="70"/>
      <c r="B82" s="71" t="s">
        <v>48</v>
      </c>
      <c r="C82" s="71" t="s">
        <v>46</v>
      </c>
      <c r="D82" s="102" t="s">
        <v>56</v>
      </c>
    </row>
    <row r="83" spans="1:4" ht="15.75" thickBot="1" x14ac:dyDescent="0.3">
      <c r="A83" s="70"/>
      <c r="B83" s="71" t="s">
        <v>117</v>
      </c>
      <c r="C83" s="71" t="s">
        <v>46</v>
      </c>
      <c r="D83" s="99" t="s">
        <v>163</v>
      </c>
    </row>
    <row r="84" spans="1:4" ht="15.75" thickBot="1" x14ac:dyDescent="0.3">
      <c r="A84" s="70" t="s">
        <v>173</v>
      </c>
      <c r="B84" s="74" t="s">
        <v>45</v>
      </c>
      <c r="C84" s="74" t="s">
        <v>46</v>
      </c>
      <c r="D84" s="75" t="s">
        <v>178</v>
      </c>
    </row>
    <row r="85" spans="1:4" ht="15.75" thickBot="1" x14ac:dyDescent="0.3">
      <c r="A85" s="70"/>
      <c r="B85" s="71" t="s">
        <v>47</v>
      </c>
      <c r="C85" s="71" t="s">
        <v>46</v>
      </c>
      <c r="D85" s="72" t="s">
        <v>164</v>
      </c>
    </row>
    <row r="86" spans="1:4" ht="15.75" thickBot="1" x14ac:dyDescent="0.3">
      <c r="A86" s="70"/>
      <c r="B86" s="71" t="s">
        <v>48</v>
      </c>
      <c r="C86" s="71" t="s">
        <v>46</v>
      </c>
      <c r="D86" s="102" t="s">
        <v>56</v>
      </c>
    </row>
    <row r="87" spans="1:4" ht="15.75" thickBot="1" x14ac:dyDescent="0.3">
      <c r="A87" s="70"/>
      <c r="B87" s="71" t="s">
        <v>117</v>
      </c>
      <c r="C87" s="71" t="s">
        <v>46</v>
      </c>
      <c r="D87" s="99" t="s">
        <v>165</v>
      </c>
    </row>
    <row r="88" spans="1:4" ht="15.75" thickBot="1" x14ac:dyDescent="0.3">
      <c r="A88" s="70" t="s">
        <v>174</v>
      </c>
      <c r="B88" s="74" t="s">
        <v>45</v>
      </c>
      <c r="C88" s="74" t="s">
        <v>46</v>
      </c>
      <c r="D88" s="75" t="s">
        <v>63</v>
      </c>
    </row>
    <row r="89" spans="1:4" ht="15.75" thickBot="1" x14ac:dyDescent="0.3">
      <c r="A89" s="70"/>
      <c r="B89" s="71" t="s">
        <v>47</v>
      </c>
      <c r="C89" s="71" t="s">
        <v>46</v>
      </c>
      <c r="D89" s="72" t="s">
        <v>64</v>
      </c>
    </row>
    <row r="90" spans="1:4" ht="15.75" thickBot="1" x14ac:dyDescent="0.3">
      <c r="A90" s="70"/>
      <c r="B90" s="71" t="s">
        <v>48</v>
      </c>
      <c r="C90" s="71" t="s">
        <v>46</v>
      </c>
      <c r="D90" s="27" t="s">
        <v>143</v>
      </c>
    </row>
    <row r="91" spans="1:4" ht="15.75" thickBot="1" x14ac:dyDescent="0.3">
      <c r="A91" s="70"/>
      <c r="B91" s="71" t="s">
        <v>117</v>
      </c>
      <c r="C91" s="71" t="s">
        <v>46</v>
      </c>
      <c r="D91" s="41">
        <v>3811171757</v>
      </c>
    </row>
    <row r="92" spans="1:4" x14ac:dyDescent="0.25">
      <c r="A92" s="52"/>
      <c r="B92" s="52"/>
      <c r="C92" s="52"/>
      <c r="D92" s="52"/>
    </row>
    <row r="93" spans="1:4" ht="15.75" thickBot="1" x14ac:dyDescent="0.3">
      <c r="A93" s="54" t="s">
        <v>65</v>
      </c>
      <c r="B93" s="52"/>
      <c r="C93" s="52"/>
      <c r="D93" s="52"/>
    </row>
    <row r="94" spans="1:4" ht="15.75" thickBot="1" x14ac:dyDescent="0.3">
      <c r="A94" s="68" t="s">
        <v>70</v>
      </c>
      <c r="B94" s="76" t="s">
        <v>66</v>
      </c>
      <c r="C94" s="76" t="s">
        <v>46</v>
      </c>
      <c r="D94" s="77">
        <v>0</v>
      </c>
    </row>
    <row r="95" spans="1:4" ht="15.75" thickBot="1" x14ac:dyDescent="0.3">
      <c r="A95" s="70" t="s">
        <v>71</v>
      </c>
      <c r="B95" s="71" t="s">
        <v>67</v>
      </c>
      <c r="C95" s="71" t="s">
        <v>46</v>
      </c>
      <c r="D95" s="72">
        <v>0</v>
      </c>
    </row>
    <row r="96" spans="1:4" ht="15.75" thickBot="1" x14ac:dyDescent="0.3">
      <c r="A96" s="70" t="s">
        <v>72</v>
      </c>
      <c r="B96" s="71" t="s">
        <v>68</v>
      </c>
      <c r="C96" s="71" t="s">
        <v>46</v>
      </c>
      <c r="D96" s="72">
        <v>0</v>
      </c>
    </row>
    <row r="97" spans="1:4" ht="15.75" thickBot="1" x14ac:dyDescent="0.3">
      <c r="A97" s="68" t="s">
        <v>73</v>
      </c>
      <c r="B97" s="78" t="s">
        <v>69</v>
      </c>
      <c r="C97" s="78" t="s">
        <v>14</v>
      </c>
      <c r="D97" s="79">
        <v>0</v>
      </c>
    </row>
    <row r="98" spans="1:4" x14ac:dyDescent="0.25">
      <c r="A98" s="52"/>
      <c r="B98" s="52"/>
      <c r="C98" s="52"/>
      <c r="D98" s="52"/>
    </row>
    <row r="99" spans="1:4" ht="15.75" thickBot="1" x14ac:dyDescent="0.3">
      <c r="A99" s="54" t="s">
        <v>80</v>
      </c>
      <c r="B99" s="52"/>
      <c r="C99" s="52"/>
      <c r="D99" s="52"/>
    </row>
    <row r="100" spans="1:4" ht="15.75" thickBot="1" x14ac:dyDescent="0.3">
      <c r="A100" s="80" t="s">
        <v>83</v>
      </c>
      <c r="B100" s="77" t="s">
        <v>81</v>
      </c>
      <c r="C100" s="76" t="s">
        <v>14</v>
      </c>
      <c r="D100" s="81">
        <v>0</v>
      </c>
    </row>
    <row r="101" spans="1:4" ht="15.75" thickBot="1" x14ac:dyDescent="0.3">
      <c r="A101" s="82" t="s">
        <v>84</v>
      </c>
      <c r="B101" s="71" t="s">
        <v>89</v>
      </c>
      <c r="C101" s="71" t="s">
        <v>14</v>
      </c>
      <c r="D101" s="83">
        <v>0</v>
      </c>
    </row>
    <row r="102" spans="1:4" ht="15.75" thickBot="1" x14ac:dyDescent="0.3">
      <c r="A102" s="82" t="s">
        <v>85</v>
      </c>
      <c r="B102" s="71" t="s">
        <v>90</v>
      </c>
      <c r="C102" s="71" t="s">
        <v>14</v>
      </c>
      <c r="D102" s="83">
        <v>0</v>
      </c>
    </row>
    <row r="103" spans="1:4" ht="15.75" thickBot="1" x14ac:dyDescent="0.3">
      <c r="A103" s="82" t="s">
        <v>86</v>
      </c>
      <c r="B103" s="72" t="s">
        <v>82</v>
      </c>
      <c r="C103" s="71" t="s">
        <v>14</v>
      </c>
      <c r="D103" s="83">
        <f>-(486368.25+23.69-5646.62+12540.37-1884.81+5344.42-1245.6+26515.15-1800.6+11129.78-1982.17)</f>
        <v>-529361.86</v>
      </c>
    </row>
    <row r="104" spans="1:4" ht="15.75" thickBot="1" x14ac:dyDescent="0.3">
      <c r="A104" s="82" t="s">
        <v>87</v>
      </c>
      <c r="B104" s="71" t="s">
        <v>89</v>
      </c>
      <c r="C104" s="71" t="s">
        <v>14</v>
      </c>
      <c r="D104" s="83">
        <v>0</v>
      </c>
    </row>
    <row r="105" spans="1:4" ht="15.75" thickBot="1" x14ac:dyDescent="0.3">
      <c r="A105" s="82" t="s">
        <v>88</v>
      </c>
      <c r="B105" s="71" t="s">
        <v>90</v>
      </c>
      <c r="C105" s="71" t="s">
        <v>14</v>
      </c>
      <c r="D105" s="83">
        <v>529361.86</v>
      </c>
    </row>
    <row r="106" spans="1:4" x14ac:dyDescent="0.25">
      <c r="A106" s="52"/>
      <c r="B106" s="52"/>
      <c r="C106" s="52"/>
      <c r="D106" s="52"/>
    </row>
    <row r="107" spans="1:4" ht="15.75" thickBot="1" x14ac:dyDescent="0.3">
      <c r="A107" s="54" t="s">
        <v>91</v>
      </c>
      <c r="B107" s="52"/>
      <c r="C107" s="52"/>
      <c r="D107" s="52"/>
    </row>
    <row r="108" spans="1:4" ht="15.75" thickBot="1" x14ac:dyDescent="0.3">
      <c r="A108" s="84" t="s">
        <v>102</v>
      </c>
      <c r="B108" s="85" t="s">
        <v>92</v>
      </c>
      <c r="C108" s="86" t="s">
        <v>46</v>
      </c>
      <c r="D108" s="85" t="s">
        <v>121</v>
      </c>
    </row>
    <row r="109" spans="1:4" ht="15.75" thickBot="1" x14ac:dyDescent="0.3">
      <c r="A109" s="70"/>
      <c r="B109" s="72" t="s">
        <v>93</v>
      </c>
      <c r="C109" s="71" t="s">
        <v>46</v>
      </c>
      <c r="D109" s="72" t="s">
        <v>120</v>
      </c>
    </row>
    <row r="110" spans="1:4" ht="15.75" thickBot="1" x14ac:dyDescent="0.3">
      <c r="A110" s="70"/>
      <c r="B110" s="72" t="s">
        <v>94</v>
      </c>
      <c r="C110" s="71" t="s">
        <v>120</v>
      </c>
      <c r="D110" s="83">
        <v>1074.2143000000001</v>
      </c>
    </row>
    <row r="111" spans="1:4" ht="15.75" thickBot="1" x14ac:dyDescent="0.3">
      <c r="A111" s="70"/>
      <c r="B111" s="72" t="s">
        <v>95</v>
      </c>
      <c r="C111" s="71" t="s">
        <v>14</v>
      </c>
      <c r="D111" s="83">
        <f>1064566.44-32201.94</f>
        <v>1032364.5</v>
      </c>
    </row>
    <row r="112" spans="1:4" ht="15.75" thickBot="1" x14ac:dyDescent="0.3">
      <c r="A112" s="70"/>
      <c r="B112" s="71" t="s">
        <v>96</v>
      </c>
      <c r="C112" s="71" t="s">
        <v>14</v>
      </c>
      <c r="D112" s="87">
        <v>545996.25</v>
      </c>
    </row>
    <row r="113" spans="1:4" ht="15.75" thickBot="1" x14ac:dyDescent="0.3">
      <c r="A113" s="70"/>
      <c r="B113" s="71" t="s">
        <v>97</v>
      </c>
      <c r="C113" s="71" t="s">
        <v>14</v>
      </c>
      <c r="D113" s="87">
        <f>D111-D112</f>
        <v>486368.25</v>
      </c>
    </row>
    <row r="114" spans="1:4" ht="15.75" thickBot="1" x14ac:dyDescent="0.3">
      <c r="A114" s="70"/>
      <c r="B114" s="71" t="s">
        <v>98</v>
      </c>
      <c r="C114" s="71" t="s">
        <v>14</v>
      </c>
      <c r="D114" s="87">
        <v>1155727.5364832201</v>
      </c>
    </row>
    <row r="115" spans="1:4" ht="15.75" thickBot="1" x14ac:dyDescent="0.3">
      <c r="A115" s="70"/>
      <c r="B115" s="71" t="s">
        <v>99</v>
      </c>
      <c r="C115" s="71" t="s">
        <v>14</v>
      </c>
      <c r="D115" s="87">
        <f>D112</f>
        <v>545996.25</v>
      </c>
    </row>
    <row r="116" spans="1:4" ht="15.75" thickBot="1" x14ac:dyDescent="0.3">
      <c r="A116" s="70"/>
      <c r="B116" s="71" t="s">
        <v>100</v>
      </c>
      <c r="C116" s="71" t="s">
        <v>14</v>
      </c>
      <c r="D116" s="87">
        <v>0</v>
      </c>
    </row>
    <row r="117" spans="1:4" ht="15.75" thickBot="1" x14ac:dyDescent="0.3">
      <c r="A117" s="70"/>
      <c r="B117" s="72" t="s">
        <v>101</v>
      </c>
      <c r="C117" s="71" t="s">
        <v>14</v>
      </c>
      <c r="D117" s="83">
        <v>0</v>
      </c>
    </row>
    <row r="118" spans="1:4" ht="15.75" thickBot="1" x14ac:dyDescent="0.3">
      <c r="A118" s="84" t="s">
        <v>103</v>
      </c>
      <c r="B118" s="85" t="s">
        <v>92</v>
      </c>
      <c r="C118" s="86" t="s">
        <v>46</v>
      </c>
      <c r="D118" s="85" t="s">
        <v>122</v>
      </c>
    </row>
    <row r="119" spans="1:4" ht="15.75" thickBot="1" x14ac:dyDescent="0.3">
      <c r="A119" s="70"/>
      <c r="B119" s="72" t="s">
        <v>93</v>
      </c>
      <c r="C119" s="71" t="s">
        <v>46</v>
      </c>
      <c r="D119" s="72" t="s">
        <v>123</v>
      </c>
    </row>
    <row r="120" spans="1:4" ht="15.75" thickBot="1" x14ac:dyDescent="0.3">
      <c r="A120" s="70"/>
      <c r="B120" s="72" t="s">
        <v>94</v>
      </c>
      <c r="C120" s="71" t="s">
        <v>123</v>
      </c>
      <c r="D120" s="100">
        <f>3889.9834+1198.8896</f>
        <v>5088.8729999999996</v>
      </c>
    </row>
    <row r="121" spans="1:4" ht="15.75" thickBot="1" x14ac:dyDescent="0.3">
      <c r="A121" s="70"/>
      <c r="B121" s="72" t="s">
        <v>95</v>
      </c>
      <c r="C121" s="71" t="s">
        <v>14</v>
      </c>
      <c r="D121" s="100">
        <f>39747.75+385.55+12532.69</f>
        <v>52665.990000000005</v>
      </c>
    </row>
    <row r="122" spans="1:4" ht="15.75" thickBot="1" x14ac:dyDescent="0.3">
      <c r="A122" s="70"/>
      <c r="B122" s="71" t="s">
        <v>96</v>
      </c>
      <c r="C122" s="71" t="s">
        <v>14</v>
      </c>
      <c r="D122" s="101">
        <f>29477.74+8433.87</f>
        <v>37911.61</v>
      </c>
    </row>
    <row r="123" spans="1:4" ht="15.75" thickBot="1" x14ac:dyDescent="0.3">
      <c r="A123" s="70"/>
      <c r="B123" s="71" t="s">
        <v>97</v>
      </c>
      <c r="C123" s="71" t="s">
        <v>14</v>
      </c>
      <c r="D123" s="101">
        <f>D121-D122</f>
        <v>14754.380000000005</v>
      </c>
    </row>
    <row r="124" spans="1:4" ht="15.75" thickBot="1" x14ac:dyDescent="0.3">
      <c r="A124" s="70"/>
      <c r="B124" s="71" t="s">
        <v>98</v>
      </c>
      <c r="C124" s="71" t="s">
        <v>14</v>
      </c>
      <c r="D124" s="101">
        <v>75514.740000000005</v>
      </c>
    </row>
    <row r="125" spans="1:4" ht="15.75" thickBot="1" x14ac:dyDescent="0.3">
      <c r="A125" s="70"/>
      <c r="B125" s="71" t="s">
        <v>99</v>
      </c>
      <c r="C125" s="71" t="s">
        <v>14</v>
      </c>
      <c r="D125" s="101">
        <f>D122</f>
        <v>37911.61</v>
      </c>
    </row>
    <row r="126" spans="1:4" ht="15.75" thickBot="1" x14ac:dyDescent="0.3">
      <c r="A126" s="70"/>
      <c r="B126" s="71" t="s">
        <v>100</v>
      </c>
      <c r="C126" s="71" t="s">
        <v>14</v>
      </c>
      <c r="D126" s="101">
        <v>0</v>
      </c>
    </row>
    <row r="127" spans="1:4" ht="15.75" thickBot="1" x14ac:dyDescent="0.3">
      <c r="A127" s="70"/>
      <c r="B127" s="72" t="s">
        <v>101</v>
      </c>
      <c r="C127" s="71" t="s">
        <v>14</v>
      </c>
      <c r="D127" s="100">
        <v>0</v>
      </c>
    </row>
    <row r="128" spans="1:4" ht="15.75" thickBot="1" x14ac:dyDescent="0.3">
      <c r="A128" s="84" t="s">
        <v>104</v>
      </c>
      <c r="B128" s="85" t="s">
        <v>92</v>
      </c>
      <c r="C128" s="86" t="s">
        <v>46</v>
      </c>
      <c r="D128" s="85" t="s">
        <v>124</v>
      </c>
    </row>
    <row r="129" spans="1:4" ht="15.75" thickBot="1" x14ac:dyDescent="0.3">
      <c r="A129" s="70"/>
      <c r="B129" s="72" t="s">
        <v>93</v>
      </c>
      <c r="C129" s="71" t="s">
        <v>46</v>
      </c>
      <c r="D129" s="72" t="s">
        <v>123</v>
      </c>
    </row>
    <row r="130" spans="1:4" ht="15.75" thickBot="1" x14ac:dyDescent="0.3">
      <c r="A130" s="70"/>
      <c r="B130" s="72" t="s">
        <v>94</v>
      </c>
      <c r="C130" s="71" t="s">
        <v>123</v>
      </c>
      <c r="D130" s="100">
        <f>43.6827+68.3432</f>
        <v>112.02589999999999</v>
      </c>
    </row>
    <row r="131" spans="1:4" ht="15.75" thickBot="1" x14ac:dyDescent="0.3">
      <c r="A131" s="70"/>
      <c r="B131" s="72" t="s">
        <v>95</v>
      </c>
      <c r="C131" s="71" t="s">
        <v>14</v>
      </c>
      <c r="D131" s="100">
        <f>429.42+699.8+70266.42-1198.69</f>
        <v>70196.95</v>
      </c>
    </row>
    <row r="132" spans="1:4" ht="15.75" thickBot="1" x14ac:dyDescent="0.3">
      <c r="A132" s="70"/>
      <c r="B132" s="71" t="s">
        <v>96</v>
      </c>
      <c r="C132" s="71" t="s">
        <v>14</v>
      </c>
      <c r="D132" s="101">
        <f>6752.15+44353.18</f>
        <v>51105.33</v>
      </c>
    </row>
    <row r="133" spans="1:4" ht="15.75" thickBot="1" x14ac:dyDescent="0.3">
      <c r="A133" s="70"/>
      <c r="B133" s="71" t="s">
        <v>97</v>
      </c>
      <c r="C133" s="71" t="s">
        <v>14</v>
      </c>
      <c r="D133" s="101">
        <f>D131-D132</f>
        <v>19091.619999999995</v>
      </c>
    </row>
    <row r="134" spans="1:4" ht="15.75" thickBot="1" x14ac:dyDescent="0.3">
      <c r="A134" s="70"/>
      <c r="B134" s="71" t="s">
        <v>98</v>
      </c>
      <c r="C134" s="71" t="s">
        <v>14</v>
      </c>
      <c r="D134" s="101">
        <v>5.63</v>
      </c>
    </row>
    <row r="135" spans="1:4" ht="15.75" thickBot="1" x14ac:dyDescent="0.3">
      <c r="A135" s="70"/>
      <c r="B135" s="71" t="s">
        <v>99</v>
      </c>
      <c r="C135" s="71" t="s">
        <v>14</v>
      </c>
      <c r="D135" s="101">
        <f>D132</f>
        <v>51105.33</v>
      </c>
    </row>
    <row r="136" spans="1:4" ht="15.75" thickBot="1" x14ac:dyDescent="0.3">
      <c r="A136" s="70"/>
      <c r="B136" s="71" t="s">
        <v>100</v>
      </c>
      <c r="C136" s="71" t="s">
        <v>14</v>
      </c>
      <c r="D136" s="101">
        <v>0</v>
      </c>
    </row>
    <row r="137" spans="1:4" ht="15.75" thickBot="1" x14ac:dyDescent="0.3">
      <c r="A137" s="70"/>
      <c r="B137" s="72" t="s">
        <v>101</v>
      </c>
      <c r="C137" s="71" t="s">
        <v>14</v>
      </c>
      <c r="D137" s="100">
        <v>0</v>
      </c>
    </row>
    <row r="138" spans="1:4" ht="15.75" thickBot="1" x14ac:dyDescent="0.3">
      <c r="A138" s="84" t="s">
        <v>105</v>
      </c>
      <c r="B138" s="85" t="s">
        <v>92</v>
      </c>
      <c r="C138" s="86" t="s">
        <v>46</v>
      </c>
      <c r="D138" s="85" t="s">
        <v>125</v>
      </c>
    </row>
    <row r="139" spans="1:4" ht="15.75" thickBot="1" x14ac:dyDescent="0.3">
      <c r="A139" s="70"/>
      <c r="B139" s="72" t="s">
        <v>93</v>
      </c>
      <c r="C139" s="71" t="s">
        <v>46</v>
      </c>
      <c r="D139" s="72" t="s">
        <v>123</v>
      </c>
    </row>
    <row r="140" spans="1:4" ht="15.75" thickBot="1" x14ac:dyDescent="0.3">
      <c r="A140" s="70"/>
      <c r="B140" s="72" t="s">
        <v>94</v>
      </c>
      <c r="C140" s="71" t="s">
        <v>123</v>
      </c>
      <c r="D140" s="83">
        <v>2938.5711999999999</v>
      </c>
    </row>
    <row r="141" spans="1:4" ht="15.75" thickBot="1" x14ac:dyDescent="0.3">
      <c r="A141" s="70"/>
      <c r="B141" s="72" t="s">
        <v>95</v>
      </c>
      <c r="C141" s="71" t="s">
        <v>14</v>
      </c>
      <c r="D141" s="83">
        <v>32448.85</v>
      </c>
    </row>
    <row r="142" spans="1:4" ht="15.75" thickBot="1" x14ac:dyDescent="0.3">
      <c r="A142" s="70"/>
      <c r="B142" s="71" t="s">
        <v>96</v>
      </c>
      <c r="C142" s="71" t="s">
        <v>14</v>
      </c>
      <c r="D142" s="87">
        <v>23301.24</v>
      </c>
    </row>
    <row r="143" spans="1:4" ht="15.75" thickBot="1" x14ac:dyDescent="0.3">
      <c r="A143" s="70"/>
      <c r="B143" s="71" t="s">
        <v>97</v>
      </c>
      <c r="C143" s="71" t="s">
        <v>14</v>
      </c>
      <c r="D143" s="87">
        <f>D141-D142</f>
        <v>9147.6099999999969</v>
      </c>
    </row>
    <row r="144" spans="1:4" ht="15.75" thickBot="1" x14ac:dyDescent="0.3">
      <c r="A144" s="70"/>
      <c r="B144" s="71" t="s">
        <v>98</v>
      </c>
      <c r="C144" s="71" t="s">
        <v>14</v>
      </c>
      <c r="D144" s="87">
        <v>114449.85</v>
      </c>
    </row>
    <row r="145" spans="1:4" ht="15.75" thickBot="1" x14ac:dyDescent="0.3">
      <c r="A145" s="70"/>
      <c r="B145" s="71" t="s">
        <v>99</v>
      </c>
      <c r="C145" s="71" t="s">
        <v>14</v>
      </c>
      <c r="D145" s="87">
        <f>D142</f>
        <v>23301.24</v>
      </c>
    </row>
    <row r="146" spans="1:4" ht="15.75" thickBot="1" x14ac:dyDescent="0.3">
      <c r="A146" s="70"/>
      <c r="B146" s="71" t="s">
        <v>100</v>
      </c>
      <c r="C146" s="71" t="s">
        <v>14</v>
      </c>
      <c r="D146" s="87">
        <v>0</v>
      </c>
    </row>
    <row r="147" spans="1:4" ht="15.75" thickBot="1" x14ac:dyDescent="0.3">
      <c r="A147" s="70"/>
      <c r="B147" s="72" t="s">
        <v>101</v>
      </c>
      <c r="C147" s="71" t="s">
        <v>14</v>
      </c>
      <c r="D147" s="83">
        <v>0</v>
      </c>
    </row>
    <row r="148" spans="1:4" x14ac:dyDescent="0.25">
      <c r="A148" s="88"/>
      <c r="B148" s="89"/>
      <c r="C148" s="90"/>
      <c r="D148" s="91"/>
    </row>
    <row r="149" spans="1:4" ht="15.75" thickBot="1" x14ac:dyDescent="0.3">
      <c r="A149" s="54" t="s">
        <v>106</v>
      </c>
      <c r="B149" s="52"/>
      <c r="C149" s="52"/>
      <c r="D149" s="52"/>
    </row>
    <row r="150" spans="1:4" ht="15.75" thickBot="1" x14ac:dyDescent="0.3">
      <c r="A150" s="68" t="s">
        <v>108</v>
      </c>
      <c r="B150" s="77" t="s">
        <v>66</v>
      </c>
      <c r="C150" s="76" t="s">
        <v>107</v>
      </c>
      <c r="D150" s="77">
        <v>0</v>
      </c>
    </row>
    <row r="151" spans="1:4" ht="15.75" thickBot="1" x14ac:dyDescent="0.3">
      <c r="A151" s="70" t="s">
        <v>109</v>
      </c>
      <c r="B151" s="72" t="s">
        <v>67</v>
      </c>
      <c r="C151" s="71" t="s">
        <v>107</v>
      </c>
      <c r="D151" s="72">
        <v>0</v>
      </c>
    </row>
    <row r="152" spans="1:4" ht="15.75" thickBot="1" x14ac:dyDescent="0.3">
      <c r="A152" s="70" t="s">
        <v>110</v>
      </c>
      <c r="B152" s="72" t="s">
        <v>68</v>
      </c>
      <c r="C152" s="71" t="s">
        <v>107</v>
      </c>
      <c r="D152" s="72">
        <v>0</v>
      </c>
    </row>
    <row r="153" spans="1:4" ht="15.75" thickBot="1" x14ac:dyDescent="0.3">
      <c r="A153" s="70" t="s">
        <v>111</v>
      </c>
      <c r="B153" s="72" t="s">
        <v>69</v>
      </c>
      <c r="C153" s="71" t="s">
        <v>14</v>
      </c>
      <c r="D153" s="83">
        <v>0</v>
      </c>
    </row>
    <row r="154" spans="1:4" x14ac:dyDescent="0.25">
      <c r="A154" s="52"/>
      <c r="B154" s="52"/>
      <c r="C154" s="52"/>
      <c r="D154" s="52"/>
    </row>
    <row r="155" spans="1:4" ht="15.75" thickBot="1" x14ac:dyDescent="0.3">
      <c r="A155" s="54" t="s">
        <v>112</v>
      </c>
      <c r="B155" s="52"/>
      <c r="C155" s="52"/>
      <c r="D155" s="52"/>
    </row>
    <row r="156" spans="1:4" ht="15.75" thickBot="1" x14ac:dyDescent="0.3">
      <c r="A156" s="78">
        <v>48</v>
      </c>
      <c r="B156" s="77" t="s">
        <v>113</v>
      </c>
      <c r="C156" s="76" t="s">
        <v>107</v>
      </c>
      <c r="D156" s="77">
        <v>1</v>
      </c>
    </row>
    <row r="157" spans="1:4" ht="15.75" thickBot="1" x14ac:dyDescent="0.3">
      <c r="A157" s="92">
        <v>49</v>
      </c>
      <c r="B157" s="72" t="s">
        <v>114</v>
      </c>
      <c r="C157" s="71" t="s">
        <v>107</v>
      </c>
      <c r="D157" s="72">
        <v>0</v>
      </c>
    </row>
    <row r="158" spans="1:4" ht="15.75" thickBot="1" x14ac:dyDescent="0.3">
      <c r="A158" s="93">
        <v>50</v>
      </c>
      <c r="B158" s="94" t="s">
        <v>115</v>
      </c>
      <c r="C158" s="95" t="s">
        <v>14</v>
      </c>
      <c r="D158" s="111">
        <v>23222</v>
      </c>
    </row>
  </sheetData>
  <mergeCells count="2">
    <mergeCell ref="A5:D5"/>
    <mergeCell ref="A6:D6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6"/>
  <sheetViews>
    <sheetView topLeftCell="A151" workbookViewId="0">
      <selection activeCell="D167" sqref="D167"/>
    </sheetView>
  </sheetViews>
  <sheetFormatPr defaultRowHeight="15" x14ac:dyDescent="0.25"/>
  <cols>
    <col min="2" max="2" width="66.5703125" customWidth="1"/>
    <col min="3" max="3" width="11.5703125" customWidth="1"/>
    <col min="4" max="4" width="57.5703125" customWidth="1"/>
  </cols>
  <sheetData>
    <row r="1" spans="1:4" x14ac:dyDescent="0.25">
      <c r="A1" s="51" t="s">
        <v>0</v>
      </c>
      <c r="B1" s="52"/>
      <c r="C1" s="52"/>
      <c r="D1" s="52"/>
    </row>
    <row r="2" spans="1:4" x14ac:dyDescent="0.25">
      <c r="A2" s="53" t="s">
        <v>185</v>
      </c>
      <c r="B2" s="52"/>
      <c r="C2" s="52"/>
      <c r="D2" s="52"/>
    </row>
    <row r="3" spans="1:4" x14ac:dyDescent="0.25">
      <c r="A3" s="52"/>
      <c r="B3" s="52"/>
      <c r="C3" s="52"/>
      <c r="D3" s="52"/>
    </row>
    <row r="4" spans="1:4" x14ac:dyDescent="0.25">
      <c r="A4" s="52"/>
      <c r="B4" s="52"/>
      <c r="C4" s="52"/>
      <c r="D4" s="3" t="s">
        <v>6</v>
      </c>
    </row>
    <row r="5" spans="1:4" x14ac:dyDescent="0.25">
      <c r="A5" s="110" t="s">
        <v>7</v>
      </c>
      <c r="B5" s="110"/>
      <c r="C5" s="110"/>
      <c r="D5" s="110"/>
    </row>
    <row r="6" spans="1:4" x14ac:dyDescent="0.25">
      <c r="A6" s="110" t="s">
        <v>186</v>
      </c>
      <c r="B6" s="110"/>
      <c r="C6" s="110"/>
      <c r="D6" s="110"/>
    </row>
    <row r="7" spans="1:4" x14ac:dyDescent="0.25">
      <c r="A7" s="52"/>
      <c r="B7" s="96" t="s">
        <v>9</v>
      </c>
      <c r="C7" s="5">
        <v>42123</v>
      </c>
      <c r="D7" s="52"/>
    </row>
    <row r="8" spans="1:4" x14ac:dyDescent="0.25">
      <c r="A8" s="52"/>
      <c r="B8" s="96" t="s">
        <v>10</v>
      </c>
      <c r="C8" s="5">
        <v>41640</v>
      </c>
      <c r="D8" s="52"/>
    </row>
    <row r="9" spans="1:4" x14ac:dyDescent="0.25">
      <c r="A9" s="52"/>
      <c r="B9" s="96" t="s">
        <v>11</v>
      </c>
      <c r="C9" s="5">
        <v>42004</v>
      </c>
      <c r="D9" s="52"/>
    </row>
    <row r="10" spans="1:4" x14ac:dyDescent="0.25">
      <c r="A10" s="4"/>
      <c r="B10" s="5"/>
      <c r="C10" s="52"/>
      <c r="D10" s="52"/>
    </row>
    <row r="11" spans="1:4" ht="15.75" thickBot="1" x14ac:dyDescent="0.3">
      <c r="A11" s="54" t="s">
        <v>12</v>
      </c>
      <c r="B11" s="52"/>
      <c r="C11" s="52"/>
      <c r="D11" s="52"/>
    </row>
    <row r="12" spans="1:4" ht="16.5" thickBot="1" x14ac:dyDescent="0.3">
      <c r="A12" s="55" t="s">
        <v>2</v>
      </c>
      <c r="B12" s="55" t="s">
        <v>3</v>
      </c>
      <c r="C12" s="55" t="s">
        <v>4</v>
      </c>
      <c r="D12" s="56" t="s">
        <v>5</v>
      </c>
    </row>
    <row r="13" spans="1:4" x14ac:dyDescent="0.25">
      <c r="A13" s="57" t="s">
        <v>18</v>
      </c>
      <c r="B13" s="58" t="s">
        <v>13</v>
      </c>
      <c r="C13" s="59" t="s">
        <v>14</v>
      </c>
      <c r="D13" s="60">
        <v>0</v>
      </c>
    </row>
    <row r="14" spans="1:4" x14ac:dyDescent="0.25">
      <c r="A14" s="61" t="s">
        <v>19</v>
      </c>
      <c r="B14" s="62" t="s">
        <v>35</v>
      </c>
      <c r="C14" s="62" t="s">
        <v>14</v>
      </c>
      <c r="D14" s="63">
        <v>0</v>
      </c>
    </row>
    <row r="15" spans="1:4" x14ac:dyDescent="0.25">
      <c r="A15" s="61" t="s">
        <v>20</v>
      </c>
      <c r="B15" s="62" t="s">
        <v>36</v>
      </c>
      <c r="C15" s="62" t="s">
        <v>14</v>
      </c>
      <c r="D15" s="63">
        <v>0</v>
      </c>
    </row>
    <row r="16" spans="1:4" x14ac:dyDescent="0.25">
      <c r="A16" s="61" t="s">
        <v>21</v>
      </c>
      <c r="B16" s="64" t="s">
        <v>134</v>
      </c>
      <c r="C16" s="62" t="s">
        <v>14</v>
      </c>
      <c r="D16" s="63">
        <v>1190830.8600000001</v>
      </c>
    </row>
    <row r="17" spans="1:4" x14ac:dyDescent="0.25">
      <c r="A17" s="61" t="s">
        <v>22</v>
      </c>
      <c r="B17" s="62" t="s">
        <v>37</v>
      </c>
      <c r="C17" s="62" t="s">
        <v>14</v>
      </c>
      <c r="D17" s="63">
        <f>1061403.88+5325.343</f>
        <v>1066729.223</v>
      </c>
    </row>
    <row r="18" spans="1:4" x14ac:dyDescent="0.25">
      <c r="A18" s="61" t="s">
        <v>23</v>
      </c>
      <c r="B18" s="61" t="s">
        <v>135</v>
      </c>
      <c r="C18" s="62" t="s">
        <v>14</v>
      </c>
      <c r="D18" s="63">
        <f>44117.88+52286.437</f>
        <v>96404.316999999995</v>
      </c>
    </row>
    <row r="19" spans="1:4" x14ac:dyDescent="0.25">
      <c r="A19" s="61" t="s">
        <v>24</v>
      </c>
      <c r="B19" s="62" t="s">
        <v>38</v>
      </c>
      <c r="C19" s="62" t="s">
        <v>14</v>
      </c>
      <c r="D19" s="63">
        <v>0</v>
      </c>
    </row>
    <row r="20" spans="1:4" x14ac:dyDescent="0.25">
      <c r="A20" s="61" t="s">
        <v>25</v>
      </c>
      <c r="B20" s="64" t="s">
        <v>15</v>
      </c>
      <c r="C20" s="62" t="s">
        <v>14</v>
      </c>
      <c r="D20" s="63">
        <v>806866.96</v>
      </c>
    </row>
    <row r="21" spans="1:4" x14ac:dyDescent="0.25">
      <c r="A21" s="61" t="s">
        <v>26</v>
      </c>
      <c r="B21" s="62" t="s">
        <v>39</v>
      </c>
      <c r="C21" s="62" t="s">
        <v>14</v>
      </c>
      <c r="D21" s="63">
        <f>731453.78+73613.18</f>
        <v>805066.96</v>
      </c>
    </row>
    <row r="22" spans="1:4" x14ac:dyDescent="0.25">
      <c r="A22" s="61" t="s">
        <v>27</v>
      </c>
      <c r="B22" s="62" t="s">
        <v>40</v>
      </c>
      <c r="C22" s="62" t="s">
        <v>14</v>
      </c>
      <c r="D22" s="63">
        <v>0</v>
      </c>
    </row>
    <row r="23" spans="1:4" x14ac:dyDescent="0.25">
      <c r="A23" s="61" t="s">
        <v>28</v>
      </c>
      <c r="B23" s="62" t="s">
        <v>41</v>
      </c>
      <c r="C23" s="62" t="s">
        <v>14</v>
      </c>
      <c r="D23" s="63">
        <v>0</v>
      </c>
    </row>
    <row r="24" spans="1:4" x14ac:dyDescent="0.25">
      <c r="A24" s="61" t="s">
        <v>29</v>
      </c>
      <c r="B24" s="62" t="s">
        <v>42</v>
      </c>
      <c r="C24" s="62" t="s">
        <v>14</v>
      </c>
      <c r="D24" s="63">
        <v>1800</v>
      </c>
    </row>
    <row r="25" spans="1:4" x14ac:dyDescent="0.25">
      <c r="A25" s="61" t="s">
        <v>30</v>
      </c>
      <c r="B25" s="62" t="s">
        <v>43</v>
      </c>
      <c r="C25" s="62" t="s">
        <v>14</v>
      </c>
      <c r="D25" s="63">
        <v>0</v>
      </c>
    </row>
    <row r="26" spans="1:4" x14ac:dyDescent="0.25">
      <c r="A26" s="61" t="s">
        <v>31</v>
      </c>
      <c r="B26" s="64" t="s">
        <v>16</v>
      </c>
      <c r="C26" s="62" t="s">
        <v>14</v>
      </c>
      <c r="D26" s="63">
        <v>806866.96</v>
      </c>
    </row>
    <row r="27" spans="1:4" x14ac:dyDescent="0.25">
      <c r="A27" s="61" t="s">
        <v>32</v>
      </c>
      <c r="B27" s="64" t="s">
        <v>17</v>
      </c>
      <c r="C27" s="62" t="s">
        <v>14</v>
      </c>
      <c r="D27" s="63">
        <v>-352671.95</v>
      </c>
    </row>
    <row r="28" spans="1:4" x14ac:dyDescent="0.25">
      <c r="A28" s="61" t="s">
        <v>33</v>
      </c>
      <c r="B28" s="62" t="s">
        <v>35</v>
      </c>
      <c r="C28" s="62" t="s">
        <v>14</v>
      </c>
      <c r="D28" s="63">
        <v>0</v>
      </c>
    </row>
    <row r="29" spans="1:4" ht="15.75" thickBot="1" x14ac:dyDescent="0.3">
      <c r="A29" s="65" t="s">
        <v>34</v>
      </c>
      <c r="B29" s="66" t="s">
        <v>36</v>
      </c>
      <c r="C29" s="66"/>
      <c r="D29" s="67">
        <v>352671.95</v>
      </c>
    </row>
    <row r="30" spans="1:4" x14ac:dyDescent="0.25">
      <c r="A30" s="52"/>
      <c r="B30" s="52"/>
      <c r="C30" s="52"/>
      <c r="D30" s="52"/>
    </row>
    <row r="31" spans="1:4" ht="15.75" thickBot="1" x14ac:dyDescent="0.3">
      <c r="A31" s="54" t="s">
        <v>44</v>
      </c>
      <c r="B31" s="52"/>
      <c r="C31" s="52"/>
      <c r="D31" s="52"/>
    </row>
    <row r="32" spans="1:4" ht="15.75" thickBot="1" x14ac:dyDescent="0.3">
      <c r="A32" s="68" t="s">
        <v>49</v>
      </c>
      <c r="B32" s="69" t="s">
        <v>45</v>
      </c>
      <c r="C32" s="69" t="s">
        <v>46</v>
      </c>
      <c r="D32" s="103" t="s">
        <v>54</v>
      </c>
    </row>
    <row r="33" spans="1:4" ht="15.75" thickBot="1" x14ac:dyDescent="0.3">
      <c r="A33" s="70"/>
      <c r="B33" s="71" t="s">
        <v>47</v>
      </c>
      <c r="C33" s="71" t="s">
        <v>46</v>
      </c>
      <c r="D33" s="72" t="s">
        <v>55</v>
      </c>
    </row>
    <row r="34" spans="1:4" ht="15.75" thickBot="1" x14ac:dyDescent="0.3">
      <c r="A34" s="70"/>
      <c r="B34" s="71" t="s">
        <v>48</v>
      </c>
      <c r="C34" s="71" t="s">
        <v>46</v>
      </c>
      <c r="D34" s="72" t="s">
        <v>137</v>
      </c>
    </row>
    <row r="35" spans="1:4" ht="15.75" thickBot="1" x14ac:dyDescent="0.3">
      <c r="A35" s="70"/>
      <c r="B35" s="71" t="s">
        <v>117</v>
      </c>
      <c r="C35" s="71" t="s">
        <v>46</v>
      </c>
      <c r="D35" s="40" t="s">
        <v>116</v>
      </c>
    </row>
    <row r="36" spans="1:4" ht="15.75" thickBot="1" x14ac:dyDescent="0.3">
      <c r="A36" s="70" t="s">
        <v>74</v>
      </c>
      <c r="B36" s="74" t="s">
        <v>45</v>
      </c>
      <c r="C36" s="74" t="s">
        <v>46</v>
      </c>
      <c r="D36" s="75" t="s">
        <v>57</v>
      </c>
    </row>
    <row r="37" spans="1:4" ht="15.75" thickBot="1" x14ac:dyDescent="0.3">
      <c r="A37" s="70"/>
      <c r="B37" s="71" t="s">
        <v>47</v>
      </c>
      <c r="C37" s="71" t="s">
        <v>46</v>
      </c>
      <c r="D37" s="72" t="s">
        <v>58</v>
      </c>
    </row>
    <row r="38" spans="1:4" ht="15.75" thickBot="1" x14ac:dyDescent="0.3">
      <c r="A38" s="70"/>
      <c r="B38" s="71" t="s">
        <v>48</v>
      </c>
      <c r="C38" s="71" t="s">
        <v>46</v>
      </c>
      <c r="D38" s="72" t="s">
        <v>56</v>
      </c>
    </row>
    <row r="39" spans="1:4" ht="15.75" thickBot="1" x14ac:dyDescent="0.3">
      <c r="A39" s="70"/>
      <c r="B39" s="71" t="s">
        <v>117</v>
      </c>
      <c r="C39" s="71" t="s">
        <v>46</v>
      </c>
      <c r="D39" s="73">
        <v>3808160770</v>
      </c>
    </row>
    <row r="40" spans="1:4" ht="15.75" thickBot="1" x14ac:dyDescent="0.3">
      <c r="A40" s="70" t="s">
        <v>75</v>
      </c>
      <c r="B40" s="74" t="s">
        <v>45</v>
      </c>
      <c r="C40" s="74" t="s">
        <v>46</v>
      </c>
      <c r="D40" s="75" t="s">
        <v>59</v>
      </c>
    </row>
    <row r="41" spans="1:4" ht="15.75" thickBot="1" x14ac:dyDescent="0.3">
      <c r="A41" s="70"/>
      <c r="B41" s="71" t="s">
        <v>47</v>
      </c>
      <c r="C41" s="71" t="s">
        <v>46</v>
      </c>
      <c r="D41" s="72" t="s">
        <v>60</v>
      </c>
    </row>
    <row r="42" spans="1:4" ht="15.75" thickBot="1" x14ac:dyDescent="0.3">
      <c r="A42" s="70"/>
      <c r="B42" s="71" t="s">
        <v>48</v>
      </c>
      <c r="C42" s="71" t="s">
        <v>46</v>
      </c>
      <c r="D42" s="72" t="s">
        <v>61</v>
      </c>
    </row>
    <row r="43" spans="1:4" ht="15.75" thickBot="1" x14ac:dyDescent="0.3">
      <c r="A43" s="70"/>
      <c r="B43" s="71" t="s">
        <v>117</v>
      </c>
      <c r="C43" s="71" t="s">
        <v>46</v>
      </c>
      <c r="D43" s="73">
        <v>3807000117</v>
      </c>
    </row>
    <row r="44" spans="1:4" ht="15.75" thickBot="1" x14ac:dyDescent="0.3">
      <c r="A44" s="70" t="s">
        <v>76</v>
      </c>
      <c r="B44" s="74" t="s">
        <v>45</v>
      </c>
      <c r="C44" s="74" t="s">
        <v>46</v>
      </c>
      <c r="D44" s="75" t="s">
        <v>148</v>
      </c>
    </row>
    <row r="45" spans="1:4" ht="15.75" thickBot="1" x14ac:dyDescent="0.3">
      <c r="A45" s="70"/>
      <c r="B45" s="71" t="s">
        <v>47</v>
      </c>
      <c r="C45" s="71" t="s">
        <v>46</v>
      </c>
      <c r="D45" s="72" t="s">
        <v>149</v>
      </c>
    </row>
    <row r="46" spans="1:4" ht="15.75" thickBot="1" x14ac:dyDescent="0.3">
      <c r="A46" s="70"/>
      <c r="B46" s="71" t="s">
        <v>48</v>
      </c>
      <c r="C46" s="71" t="s">
        <v>46</v>
      </c>
      <c r="D46" s="72" t="s">
        <v>56</v>
      </c>
    </row>
    <row r="47" spans="1:4" ht="15.75" thickBot="1" x14ac:dyDescent="0.3">
      <c r="A47" s="70"/>
      <c r="B47" s="71" t="s">
        <v>117</v>
      </c>
      <c r="C47" s="71" t="s">
        <v>46</v>
      </c>
      <c r="D47" s="73">
        <v>3808140910</v>
      </c>
    </row>
    <row r="48" spans="1:4" ht="15.75" thickBot="1" x14ac:dyDescent="0.3">
      <c r="A48" s="70" t="s">
        <v>77</v>
      </c>
      <c r="B48" s="74" t="s">
        <v>45</v>
      </c>
      <c r="C48" s="74" t="s">
        <v>46</v>
      </c>
      <c r="D48" s="75" t="s">
        <v>150</v>
      </c>
    </row>
    <row r="49" spans="1:4" ht="15.75" thickBot="1" x14ac:dyDescent="0.3">
      <c r="A49" s="70"/>
      <c r="B49" s="71" t="s">
        <v>47</v>
      </c>
      <c r="C49" s="71" t="s">
        <v>46</v>
      </c>
      <c r="D49" s="72" t="s">
        <v>151</v>
      </c>
    </row>
    <row r="50" spans="1:4" ht="15.75" thickBot="1" x14ac:dyDescent="0.3">
      <c r="A50" s="70"/>
      <c r="B50" s="71" t="s">
        <v>48</v>
      </c>
      <c r="C50" s="71" t="s">
        <v>46</v>
      </c>
      <c r="D50" s="72" t="s">
        <v>152</v>
      </c>
    </row>
    <row r="51" spans="1:4" ht="15.75" thickBot="1" x14ac:dyDescent="0.3">
      <c r="A51" s="70"/>
      <c r="B51" s="71" t="s">
        <v>117</v>
      </c>
      <c r="C51" s="71" t="s">
        <v>46</v>
      </c>
      <c r="D51" s="73">
        <v>5405485497</v>
      </c>
    </row>
    <row r="52" spans="1:4" ht="15.75" thickBot="1" x14ac:dyDescent="0.3">
      <c r="A52" s="70" t="s">
        <v>78</v>
      </c>
      <c r="B52" s="74" t="s">
        <v>45</v>
      </c>
      <c r="C52" s="74" t="s">
        <v>46</v>
      </c>
      <c r="D52" s="75" t="s">
        <v>153</v>
      </c>
    </row>
    <row r="53" spans="1:4" ht="15.75" thickBot="1" x14ac:dyDescent="0.3">
      <c r="A53" s="70"/>
      <c r="B53" s="71" t="s">
        <v>47</v>
      </c>
      <c r="C53" s="71" t="s">
        <v>46</v>
      </c>
      <c r="D53" s="72" t="s">
        <v>154</v>
      </c>
    </row>
    <row r="54" spans="1:4" ht="15.75" thickBot="1" x14ac:dyDescent="0.3">
      <c r="A54" s="70"/>
      <c r="B54" s="71" t="s">
        <v>48</v>
      </c>
      <c r="C54" s="71" t="s">
        <v>46</v>
      </c>
      <c r="D54" s="72" t="s">
        <v>152</v>
      </c>
    </row>
    <row r="55" spans="1:4" ht="15.75" thickBot="1" x14ac:dyDescent="0.3">
      <c r="A55" s="70"/>
      <c r="B55" s="71" t="s">
        <v>117</v>
      </c>
      <c r="C55" s="71" t="s">
        <v>46</v>
      </c>
      <c r="D55" s="99" t="s">
        <v>155</v>
      </c>
    </row>
    <row r="56" spans="1:4" ht="15.75" thickBot="1" x14ac:dyDescent="0.3">
      <c r="A56" s="70" t="s">
        <v>79</v>
      </c>
      <c r="B56" s="74" t="s">
        <v>45</v>
      </c>
      <c r="C56" s="74" t="s">
        <v>46</v>
      </c>
      <c r="D56" s="75" t="s">
        <v>156</v>
      </c>
    </row>
    <row r="57" spans="1:4" ht="15.75" thickBot="1" x14ac:dyDescent="0.3">
      <c r="A57" s="70"/>
      <c r="B57" s="71" t="s">
        <v>47</v>
      </c>
      <c r="C57" s="71" t="s">
        <v>46</v>
      </c>
      <c r="D57" s="72" t="s">
        <v>133</v>
      </c>
    </row>
    <row r="58" spans="1:4" ht="15.75" thickBot="1" x14ac:dyDescent="0.3">
      <c r="A58" s="70"/>
      <c r="B58" s="71" t="s">
        <v>48</v>
      </c>
      <c r="C58" s="71" t="s">
        <v>46</v>
      </c>
      <c r="D58" s="72" t="s">
        <v>56</v>
      </c>
    </row>
    <row r="59" spans="1:4" ht="15.75" thickBot="1" x14ac:dyDescent="0.3">
      <c r="A59" s="70"/>
      <c r="B59" s="71" t="s">
        <v>117</v>
      </c>
      <c r="C59" s="71" t="s">
        <v>46</v>
      </c>
      <c r="D59" s="73">
        <v>3808170471</v>
      </c>
    </row>
    <row r="60" spans="1:4" ht="15.75" thickBot="1" x14ac:dyDescent="0.3">
      <c r="A60" s="70" t="s">
        <v>131</v>
      </c>
      <c r="B60" s="74" t="s">
        <v>45</v>
      </c>
      <c r="C60" s="74" t="s">
        <v>46</v>
      </c>
      <c r="D60" s="75" t="s">
        <v>129</v>
      </c>
    </row>
    <row r="61" spans="1:4" ht="15.75" thickBot="1" x14ac:dyDescent="0.3">
      <c r="A61" s="70"/>
      <c r="B61" s="71" t="s">
        <v>47</v>
      </c>
      <c r="C61" s="71" t="s">
        <v>46</v>
      </c>
      <c r="D61" s="72" t="s">
        <v>130</v>
      </c>
    </row>
    <row r="62" spans="1:4" ht="15.75" thickBot="1" x14ac:dyDescent="0.3">
      <c r="A62" s="70"/>
      <c r="B62" s="71" t="s">
        <v>48</v>
      </c>
      <c r="C62" s="71" t="s">
        <v>46</v>
      </c>
      <c r="D62" s="72" t="s">
        <v>52</v>
      </c>
    </row>
    <row r="63" spans="1:4" ht="15.75" thickBot="1" x14ac:dyDescent="0.3">
      <c r="A63" s="70"/>
      <c r="B63" s="71" t="s">
        <v>117</v>
      </c>
      <c r="C63" s="71" t="s">
        <v>46</v>
      </c>
      <c r="D63" s="99" t="s">
        <v>140</v>
      </c>
    </row>
    <row r="64" spans="1:4" ht="26.25" thickBot="1" x14ac:dyDescent="0.3">
      <c r="A64" s="70" t="s">
        <v>168</v>
      </c>
      <c r="B64" s="74" t="s">
        <v>45</v>
      </c>
      <c r="C64" s="74" t="s">
        <v>46</v>
      </c>
      <c r="D64" s="28" t="s">
        <v>144</v>
      </c>
    </row>
    <row r="65" spans="1:4" ht="15.75" thickBot="1" x14ac:dyDescent="0.3">
      <c r="A65" s="70"/>
      <c r="B65" s="71" t="s">
        <v>47</v>
      </c>
      <c r="C65" s="71" t="s">
        <v>46</v>
      </c>
      <c r="D65" s="72" t="s">
        <v>145</v>
      </c>
    </row>
    <row r="66" spans="1:4" ht="15.75" thickBot="1" x14ac:dyDescent="0.3">
      <c r="A66" s="70"/>
      <c r="B66" s="71" t="s">
        <v>48</v>
      </c>
      <c r="C66" s="71" t="s">
        <v>46</v>
      </c>
      <c r="D66" s="72" t="s">
        <v>52</v>
      </c>
    </row>
    <row r="67" spans="1:4" ht="15.75" thickBot="1" x14ac:dyDescent="0.3">
      <c r="A67" s="70"/>
      <c r="B67" s="71" t="s">
        <v>117</v>
      </c>
      <c r="C67" s="71" t="s">
        <v>46</v>
      </c>
      <c r="D67" s="73">
        <v>3811145228</v>
      </c>
    </row>
    <row r="68" spans="1:4" ht="15.75" thickBot="1" x14ac:dyDescent="0.3">
      <c r="A68" s="70" t="s">
        <v>169</v>
      </c>
      <c r="B68" s="74" t="s">
        <v>45</v>
      </c>
      <c r="C68" s="74" t="s">
        <v>46</v>
      </c>
      <c r="D68" s="75" t="s">
        <v>157</v>
      </c>
    </row>
    <row r="69" spans="1:4" ht="15.75" thickBot="1" x14ac:dyDescent="0.3">
      <c r="A69" s="70"/>
      <c r="B69" s="71" t="s">
        <v>47</v>
      </c>
      <c r="C69" s="71" t="s">
        <v>46</v>
      </c>
      <c r="D69" s="72" t="s">
        <v>118</v>
      </c>
    </row>
    <row r="70" spans="1:4" ht="15.75" thickBot="1" x14ac:dyDescent="0.3">
      <c r="A70" s="70"/>
      <c r="B70" s="71" t="s">
        <v>48</v>
      </c>
      <c r="C70" s="71" t="s">
        <v>46</v>
      </c>
      <c r="D70" s="104" t="s">
        <v>56</v>
      </c>
    </row>
    <row r="71" spans="1:4" ht="15.75" thickBot="1" x14ac:dyDescent="0.3">
      <c r="A71" s="70"/>
      <c r="B71" s="71" t="s">
        <v>117</v>
      </c>
      <c r="C71" s="71" t="s">
        <v>46</v>
      </c>
      <c r="D71" s="99" t="s">
        <v>119</v>
      </c>
    </row>
    <row r="72" spans="1:4" ht="15.75" thickBot="1" x14ac:dyDescent="0.3">
      <c r="A72" s="70" t="s">
        <v>170</v>
      </c>
      <c r="B72" s="74" t="s">
        <v>45</v>
      </c>
      <c r="C72" s="74" t="s">
        <v>46</v>
      </c>
      <c r="D72" s="75" t="s">
        <v>158</v>
      </c>
    </row>
    <row r="73" spans="1:4" ht="15.75" thickBot="1" x14ac:dyDescent="0.3">
      <c r="A73" s="70"/>
      <c r="B73" s="71" t="s">
        <v>47</v>
      </c>
      <c r="C73" s="71" t="s">
        <v>46</v>
      </c>
      <c r="D73" s="72" t="s">
        <v>159</v>
      </c>
    </row>
    <row r="74" spans="1:4" ht="15.75" thickBot="1" x14ac:dyDescent="0.3">
      <c r="A74" s="70"/>
      <c r="B74" s="71" t="s">
        <v>48</v>
      </c>
      <c r="C74" s="71" t="s">
        <v>46</v>
      </c>
      <c r="D74" s="104" t="s">
        <v>56</v>
      </c>
    </row>
    <row r="75" spans="1:4" ht="15.75" thickBot="1" x14ac:dyDescent="0.3">
      <c r="A75" s="70"/>
      <c r="B75" s="71" t="s">
        <v>117</v>
      </c>
      <c r="C75" s="71" t="s">
        <v>46</v>
      </c>
      <c r="D75" s="99" t="s">
        <v>160</v>
      </c>
    </row>
    <row r="76" spans="1:4" ht="15.75" thickBot="1" x14ac:dyDescent="0.3">
      <c r="A76" s="70" t="s">
        <v>171</v>
      </c>
      <c r="B76" s="74" t="s">
        <v>45</v>
      </c>
      <c r="C76" s="74" t="s">
        <v>46</v>
      </c>
      <c r="D76" s="75" t="s">
        <v>158</v>
      </c>
    </row>
    <row r="77" spans="1:4" ht="15.75" thickBot="1" x14ac:dyDescent="0.3">
      <c r="A77" s="70"/>
      <c r="B77" s="71" t="s">
        <v>47</v>
      </c>
      <c r="C77" s="71" t="s">
        <v>46</v>
      </c>
      <c r="D77" s="72" t="s">
        <v>162</v>
      </c>
    </row>
    <row r="78" spans="1:4" ht="15.75" thickBot="1" x14ac:dyDescent="0.3">
      <c r="A78" s="70"/>
      <c r="B78" s="71" t="s">
        <v>48</v>
      </c>
      <c r="C78" s="71" t="s">
        <v>46</v>
      </c>
      <c r="D78" s="104" t="s">
        <v>56</v>
      </c>
    </row>
    <row r="79" spans="1:4" ht="15.75" thickBot="1" x14ac:dyDescent="0.3">
      <c r="A79" s="70"/>
      <c r="B79" s="71" t="s">
        <v>117</v>
      </c>
      <c r="C79" s="71" t="s">
        <v>46</v>
      </c>
      <c r="D79" s="99" t="s">
        <v>163</v>
      </c>
    </row>
    <row r="80" spans="1:4" ht="15.75" thickBot="1" x14ac:dyDescent="0.3">
      <c r="A80" s="70" t="s">
        <v>172</v>
      </c>
      <c r="B80" s="74" t="s">
        <v>45</v>
      </c>
      <c r="C80" s="74" t="s">
        <v>46</v>
      </c>
      <c r="D80" s="75" t="s">
        <v>178</v>
      </c>
    </row>
    <row r="81" spans="1:4" ht="15.75" thickBot="1" x14ac:dyDescent="0.3">
      <c r="A81" s="70"/>
      <c r="B81" s="71" t="s">
        <v>47</v>
      </c>
      <c r="C81" s="71" t="s">
        <v>46</v>
      </c>
      <c r="D81" s="72" t="s">
        <v>162</v>
      </c>
    </row>
    <row r="82" spans="1:4" ht="15.75" thickBot="1" x14ac:dyDescent="0.3">
      <c r="A82" s="70"/>
      <c r="B82" s="71" t="s">
        <v>48</v>
      </c>
      <c r="C82" s="71" t="s">
        <v>46</v>
      </c>
      <c r="D82" s="104" t="s">
        <v>56</v>
      </c>
    </row>
    <row r="83" spans="1:4" ht="15.75" thickBot="1" x14ac:dyDescent="0.3">
      <c r="A83" s="70"/>
      <c r="B83" s="71" t="s">
        <v>117</v>
      </c>
      <c r="C83" s="71" t="s">
        <v>46</v>
      </c>
      <c r="D83" s="99" t="s">
        <v>163</v>
      </c>
    </row>
    <row r="84" spans="1:4" ht="15.75" thickBot="1" x14ac:dyDescent="0.3">
      <c r="A84" s="70" t="s">
        <v>173</v>
      </c>
      <c r="B84" s="74" t="s">
        <v>45</v>
      </c>
      <c r="C84" s="74" t="s">
        <v>46</v>
      </c>
      <c r="D84" s="75" t="s">
        <v>178</v>
      </c>
    </row>
    <row r="85" spans="1:4" ht="15.75" thickBot="1" x14ac:dyDescent="0.3">
      <c r="A85" s="70"/>
      <c r="B85" s="71" t="s">
        <v>47</v>
      </c>
      <c r="C85" s="71" t="s">
        <v>46</v>
      </c>
      <c r="D85" s="72" t="s">
        <v>164</v>
      </c>
    </row>
    <row r="86" spans="1:4" ht="15.75" thickBot="1" x14ac:dyDescent="0.3">
      <c r="A86" s="70"/>
      <c r="B86" s="71" t="s">
        <v>48</v>
      </c>
      <c r="C86" s="71" t="s">
        <v>46</v>
      </c>
      <c r="D86" s="104" t="s">
        <v>56</v>
      </c>
    </row>
    <row r="87" spans="1:4" ht="15.75" thickBot="1" x14ac:dyDescent="0.3">
      <c r="A87" s="70"/>
      <c r="B87" s="71" t="s">
        <v>117</v>
      </c>
      <c r="C87" s="71" t="s">
        <v>46</v>
      </c>
      <c r="D87" s="99" t="s">
        <v>165</v>
      </c>
    </row>
    <row r="88" spans="1:4" ht="15.75" thickBot="1" x14ac:dyDescent="0.3">
      <c r="A88" s="70" t="s">
        <v>174</v>
      </c>
      <c r="B88" s="74" t="s">
        <v>45</v>
      </c>
      <c r="C88" s="74" t="s">
        <v>46</v>
      </c>
      <c r="D88" s="75" t="s">
        <v>63</v>
      </c>
    </row>
    <row r="89" spans="1:4" ht="15.75" thickBot="1" x14ac:dyDescent="0.3">
      <c r="A89" s="70"/>
      <c r="B89" s="71" t="s">
        <v>47</v>
      </c>
      <c r="C89" s="71" t="s">
        <v>46</v>
      </c>
      <c r="D89" s="72" t="s">
        <v>64</v>
      </c>
    </row>
    <row r="90" spans="1:4" ht="15.75" thickBot="1" x14ac:dyDescent="0.3">
      <c r="A90" s="70"/>
      <c r="B90" s="71" t="s">
        <v>48</v>
      </c>
      <c r="C90" s="71" t="s">
        <v>46</v>
      </c>
      <c r="D90" s="72" t="s">
        <v>143</v>
      </c>
    </row>
    <row r="91" spans="1:4" ht="15.75" thickBot="1" x14ac:dyDescent="0.3">
      <c r="A91" s="70"/>
      <c r="B91" s="71" t="s">
        <v>117</v>
      </c>
      <c r="C91" s="71" t="s">
        <v>46</v>
      </c>
      <c r="D91" s="73">
        <v>3811171757</v>
      </c>
    </row>
    <row r="92" spans="1:4" ht="15.75" thickBot="1" x14ac:dyDescent="0.3">
      <c r="A92" s="70" t="s">
        <v>182</v>
      </c>
      <c r="B92" s="74" t="s">
        <v>45</v>
      </c>
      <c r="C92" s="74" t="s">
        <v>46</v>
      </c>
      <c r="D92" s="75" t="s">
        <v>166</v>
      </c>
    </row>
    <row r="93" spans="1:4" ht="15.75" thickBot="1" x14ac:dyDescent="0.3">
      <c r="A93" s="70"/>
      <c r="B93" s="71" t="s">
        <v>47</v>
      </c>
      <c r="C93" s="71" t="s">
        <v>46</v>
      </c>
      <c r="D93" s="72" t="s">
        <v>167</v>
      </c>
    </row>
    <row r="94" spans="1:4" ht="15.75" thickBot="1" x14ac:dyDescent="0.3">
      <c r="A94" s="70"/>
      <c r="B94" s="71" t="s">
        <v>48</v>
      </c>
      <c r="C94" s="71" t="s">
        <v>46</v>
      </c>
      <c r="D94" s="27" t="s">
        <v>52</v>
      </c>
    </row>
    <row r="95" spans="1:4" ht="15.75" thickBot="1" x14ac:dyDescent="0.3">
      <c r="A95" s="70"/>
      <c r="B95" s="71" t="s">
        <v>117</v>
      </c>
      <c r="C95" s="71" t="s">
        <v>46</v>
      </c>
      <c r="D95" s="41">
        <v>3812092378</v>
      </c>
    </row>
    <row r="96" spans="1:4" ht="15.75" thickBot="1" x14ac:dyDescent="0.3">
      <c r="A96" s="70" t="s">
        <v>182</v>
      </c>
      <c r="B96" s="74" t="s">
        <v>45</v>
      </c>
      <c r="C96" s="74" t="s">
        <v>46</v>
      </c>
      <c r="D96" s="75" t="s">
        <v>187</v>
      </c>
    </row>
    <row r="97" spans="1:4" ht="15.75" thickBot="1" x14ac:dyDescent="0.3">
      <c r="A97" s="70"/>
      <c r="B97" s="71" t="s">
        <v>47</v>
      </c>
      <c r="C97" s="71" t="s">
        <v>46</v>
      </c>
      <c r="D97" s="72" t="s">
        <v>188</v>
      </c>
    </row>
    <row r="98" spans="1:4" ht="15.75" thickBot="1" x14ac:dyDescent="0.3">
      <c r="A98" s="70"/>
      <c r="B98" s="71" t="s">
        <v>48</v>
      </c>
      <c r="C98" s="71" t="s">
        <v>46</v>
      </c>
      <c r="D98" s="27" t="s">
        <v>52</v>
      </c>
    </row>
    <row r="99" spans="1:4" ht="15.75" thickBot="1" x14ac:dyDescent="0.3">
      <c r="A99" s="70"/>
      <c r="B99" s="71" t="s">
        <v>117</v>
      </c>
      <c r="C99" s="71" t="s">
        <v>46</v>
      </c>
      <c r="D99" s="41">
        <v>3808081373</v>
      </c>
    </row>
    <row r="100" spans="1:4" x14ac:dyDescent="0.25">
      <c r="A100" s="52"/>
      <c r="B100" s="52"/>
      <c r="C100" s="52"/>
      <c r="D100" s="52"/>
    </row>
    <row r="101" spans="1:4" ht="15.75" thickBot="1" x14ac:dyDescent="0.3">
      <c r="A101" s="54" t="s">
        <v>65</v>
      </c>
      <c r="B101" s="52"/>
      <c r="C101" s="52"/>
      <c r="D101" s="52"/>
    </row>
    <row r="102" spans="1:4" ht="15.75" thickBot="1" x14ac:dyDescent="0.3">
      <c r="A102" s="68" t="s">
        <v>70</v>
      </c>
      <c r="B102" s="76" t="s">
        <v>66</v>
      </c>
      <c r="C102" s="76" t="s">
        <v>46</v>
      </c>
      <c r="D102" s="77">
        <v>0</v>
      </c>
    </row>
    <row r="103" spans="1:4" ht="15.75" thickBot="1" x14ac:dyDescent="0.3">
      <c r="A103" s="70" t="s">
        <v>71</v>
      </c>
      <c r="B103" s="71" t="s">
        <v>67</v>
      </c>
      <c r="C103" s="71" t="s">
        <v>46</v>
      </c>
      <c r="D103" s="72">
        <v>0</v>
      </c>
    </row>
    <row r="104" spans="1:4" ht="15.75" thickBot="1" x14ac:dyDescent="0.3">
      <c r="A104" s="70" t="s">
        <v>72</v>
      </c>
      <c r="B104" s="71" t="s">
        <v>68</v>
      </c>
      <c r="C104" s="71" t="s">
        <v>46</v>
      </c>
      <c r="D104" s="72">
        <v>0</v>
      </c>
    </row>
    <row r="105" spans="1:4" ht="15.75" thickBot="1" x14ac:dyDescent="0.3">
      <c r="A105" s="68" t="s">
        <v>73</v>
      </c>
      <c r="B105" s="78" t="s">
        <v>69</v>
      </c>
      <c r="C105" s="78" t="s">
        <v>14</v>
      </c>
      <c r="D105" s="79">
        <v>0</v>
      </c>
    </row>
    <row r="106" spans="1:4" x14ac:dyDescent="0.25">
      <c r="A106" s="52"/>
      <c r="B106" s="52"/>
      <c r="C106" s="52"/>
      <c r="D106" s="52"/>
    </row>
    <row r="107" spans="1:4" ht="15.75" thickBot="1" x14ac:dyDescent="0.3">
      <c r="A107" s="54" t="s">
        <v>80</v>
      </c>
      <c r="B107" s="52"/>
      <c r="C107" s="52"/>
      <c r="D107" s="52"/>
    </row>
    <row r="108" spans="1:4" ht="15.75" thickBot="1" x14ac:dyDescent="0.3">
      <c r="A108" s="80" t="s">
        <v>83</v>
      </c>
      <c r="B108" s="77" t="s">
        <v>81</v>
      </c>
      <c r="C108" s="76" t="s">
        <v>14</v>
      </c>
      <c r="D108" s="81">
        <v>0</v>
      </c>
    </row>
    <row r="109" spans="1:4" ht="15.75" thickBot="1" x14ac:dyDescent="0.3">
      <c r="A109" s="82" t="s">
        <v>84</v>
      </c>
      <c r="B109" s="71" t="s">
        <v>89</v>
      </c>
      <c r="C109" s="71" t="s">
        <v>14</v>
      </c>
      <c r="D109" s="83">
        <v>0</v>
      </c>
    </row>
    <row r="110" spans="1:4" ht="15.75" thickBot="1" x14ac:dyDescent="0.3">
      <c r="A110" s="82" t="s">
        <v>85</v>
      </c>
      <c r="B110" s="71" t="s">
        <v>90</v>
      </c>
      <c r="C110" s="71" t="s">
        <v>14</v>
      </c>
      <c r="D110" s="83">
        <v>0</v>
      </c>
    </row>
    <row r="111" spans="1:4" ht="15.75" thickBot="1" x14ac:dyDescent="0.3">
      <c r="A111" s="82" t="s">
        <v>86</v>
      </c>
      <c r="B111" s="72" t="s">
        <v>82</v>
      </c>
      <c r="C111" s="71" t="s">
        <v>14</v>
      </c>
      <c r="D111" s="83">
        <f>-(253424.65-817.32-1878.5+10863.5-4868.23+3938.73-720.63+21448.69-603.17+10133.41-1390.71)</f>
        <v>-289530.41999999993</v>
      </c>
    </row>
    <row r="112" spans="1:4" ht="15.75" thickBot="1" x14ac:dyDescent="0.3">
      <c r="A112" s="82" t="s">
        <v>87</v>
      </c>
      <c r="B112" s="71" t="s">
        <v>89</v>
      </c>
      <c r="C112" s="71" t="s">
        <v>14</v>
      </c>
      <c r="D112" s="83">
        <v>0</v>
      </c>
    </row>
    <row r="113" spans="1:4" ht="15.75" thickBot="1" x14ac:dyDescent="0.3">
      <c r="A113" s="82" t="s">
        <v>88</v>
      </c>
      <c r="B113" s="71" t="s">
        <v>90</v>
      </c>
      <c r="C113" s="71" t="s">
        <v>14</v>
      </c>
      <c r="D113" s="83">
        <v>289530.42</v>
      </c>
    </row>
    <row r="114" spans="1:4" x14ac:dyDescent="0.25">
      <c r="A114" s="52"/>
      <c r="B114" s="52"/>
      <c r="C114" s="52"/>
      <c r="D114" s="52"/>
    </row>
    <row r="115" spans="1:4" ht="15.75" thickBot="1" x14ac:dyDescent="0.3">
      <c r="A115" s="54" t="s">
        <v>91</v>
      </c>
      <c r="B115" s="52"/>
      <c r="C115" s="52"/>
      <c r="D115" s="52"/>
    </row>
    <row r="116" spans="1:4" ht="15.75" thickBot="1" x14ac:dyDescent="0.3">
      <c r="A116" s="84" t="s">
        <v>102</v>
      </c>
      <c r="B116" s="85" t="s">
        <v>92</v>
      </c>
      <c r="C116" s="86" t="s">
        <v>46</v>
      </c>
      <c r="D116" s="85" t="s">
        <v>121</v>
      </c>
    </row>
    <row r="117" spans="1:4" ht="15.75" thickBot="1" x14ac:dyDescent="0.3">
      <c r="A117" s="70"/>
      <c r="B117" s="72" t="s">
        <v>93</v>
      </c>
      <c r="C117" s="71" t="s">
        <v>46</v>
      </c>
      <c r="D117" s="72" t="s">
        <v>120</v>
      </c>
    </row>
    <row r="118" spans="1:4" ht="15.75" thickBot="1" x14ac:dyDescent="0.3">
      <c r="A118" s="70"/>
      <c r="B118" s="72" t="s">
        <v>94</v>
      </c>
      <c r="C118" s="71" t="s">
        <v>120</v>
      </c>
      <c r="D118" s="83">
        <v>637.9171</v>
      </c>
    </row>
    <row r="119" spans="1:4" ht="15.75" thickBot="1" x14ac:dyDescent="0.3">
      <c r="A119" s="70"/>
      <c r="B119" s="72" t="s">
        <v>95</v>
      </c>
      <c r="C119" s="71" t="s">
        <v>14</v>
      </c>
      <c r="D119" s="83">
        <f>631571.9-27600.12</f>
        <v>603971.78</v>
      </c>
    </row>
    <row r="120" spans="1:4" ht="15.75" thickBot="1" x14ac:dyDescent="0.3">
      <c r="A120" s="70"/>
      <c r="B120" s="71" t="s">
        <v>96</v>
      </c>
      <c r="C120" s="71" t="s">
        <v>14</v>
      </c>
      <c r="D120" s="87">
        <v>351364.45</v>
      </c>
    </row>
    <row r="121" spans="1:4" ht="15.75" thickBot="1" x14ac:dyDescent="0.3">
      <c r="A121" s="70"/>
      <c r="B121" s="71" t="s">
        <v>97</v>
      </c>
      <c r="C121" s="71" t="s">
        <v>14</v>
      </c>
      <c r="D121" s="87">
        <f>D119-D120</f>
        <v>252607.33000000002</v>
      </c>
    </row>
    <row r="122" spans="1:4" ht="15.75" thickBot="1" x14ac:dyDescent="0.3">
      <c r="A122" s="70"/>
      <c r="B122" s="71" t="s">
        <v>98</v>
      </c>
      <c r="C122" s="71" t="s">
        <v>14</v>
      </c>
      <c r="D122" s="87">
        <v>671016.13</v>
      </c>
    </row>
    <row r="123" spans="1:4" ht="15.75" thickBot="1" x14ac:dyDescent="0.3">
      <c r="A123" s="70"/>
      <c r="B123" s="71" t="s">
        <v>99</v>
      </c>
      <c r="C123" s="71" t="s">
        <v>14</v>
      </c>
      <c r="D123" s="87">
        <f>D120</f>
        <v>351364.45</v>
      </c>
    </row>
    <row r="124" spans="1:4" ht="15.75" thickBot="1" x14ac:dyDescent="0.3">
      <c r="A124" s="70"/>
      <c r="B124" s="71" t="s">
        <v>100</v>
      </c>
      <c r="C124" s="71" t="s">
        <v>14</v>
      </c>
      <c r="D124" s="87">
        <v>0</v>
      </c>
    </row>
    <row r="125" spans="1:4" ht="15.75" thickBot="1" x14ac:dyDescent="0.3">
      <c r="A125" s="70"/>
      <c r="B125" s="72" t="s">
        <v>101</v>
      </c>
      <c r="C125" s="71" t="s">
        <v>14</v>
      </c>
      <c r="D125" s="83">
        <v>0</v>
      </c>
    </row>
    <row r="126" spans="1:4" ht="15.75" thickBot="1" x14ac:dyDescent="0.3">
      <c r="A126" s="84" t="s">
        <v>103</v>
      </c>
      <c r="B126" s="85" t="s">
        <v>92</v>
      </c>
      <c r="C126" s="86" t="s">
        <v>46</v>
      </c>
      <c r="D126" s="85" t="s">
        <v>122</v>
      </c>
    </row>
    <row r="127" spans="1:4" ht="15.75" thickBot="1" x14ac:dyDescent="0.3">
      <c r="A127" s="70"/>
      <c r="B127" s="72" t="s">
        <v>93</v>
      </c>
      <c r="C127" s="71" t="s">
        <v>46</v>
      </c>
      <c r="D127" s="72" t="s">
        <v>123</v>
      </c>
    </row>
    <row r="128" spans="1:4" ht="15.75" thickBot="1" x14ac:dyDescent="0.3">
      <c r="A128" s="70"/>
      <c r="B128" s="72" t="s">
        <v>94</v>
      </c>
      <c r="C128" s="71" t="s">
        <v>123</v>
      </c>
      <c r="D128" s="100">
        <f>2631.3646+766.2916</f>
        <v>3397.6561999999999</v>
      </c>
    </row>
    <row r="129" spans="1:4" ht="15.75" thickBot="1" x14ac:dyDescent="0.3">
      <c r="A129" s="70"/>
      <c r="B129" s="72" t="s">
        <v>95</v>
      </c>
      <c r="C129" s="71" t="s">
        <v>14</v>
      </c>
      <c r="D129" s="100">
        <f>27179.63+199.52+8066.72</f>
        <v>35445.870000000003</v>
      </c>
    </row>
    <row r="130" spans="1:4" ht="15.75" thickBot="1" x14ac:dyDescent="0.3">
      <c r="A130" s="70"/>
      <c r="B130" s="71" t="s">
        <v>96</v>
      </c>
      <c r="C130" s="71" t="s">
        <v>14</v>
      </c>
      <c r="D130" s="101">
        <f>21383.88+4848.62</f>
        <v>26232.5</v>
      </c>
    </row>
    <row r="131" spans="1:4" ht="15.75" thickBot="1" x14ac:dyDescent="0.3">
      <c r="A131" s="70"/>
      <c r="B131" s="71" t="s">
        <v>97</v>
      </c>
      <c r="C131" s="71" t="s">
        <v>14</v>
      </c>
      <c r="D131" s="101">
        <f>D129-D130</f>
        <v>9213.3700000000026</v>
      </c>
    </row>
    <row r="132" spans="1:4" ht="15.75" thickBot="1" x14ac:dyDescent="0.3">
      <c r="A132" s="70"/>
      <c r="B132" s="71" t="s">
        <v>98</v>
      </c>
      <c r="C132" s="71" t="s">
        <v>14</v>
      </c>
      <c r="D132" s="101">
        <v>0</v>
      </c>
    </row>
    <row r="133" spans="1:4" ht="15.75" thickBot="1" x14ac:dyDescent="0.3">
      <c r="A133" s="70"/>
      <c r="B133" s="71" t="s">
        <v>99</v>
      </c>
      <c r="C133" s="71" t="s">
        <v>14</v>
      </c>
      <c r="D133" s="101">
        <f>D130</f>
        <v>26232.5</v>
      </c>
    </row>
    <row r="134" spans="1:4" ht="15.75" thickBot="1" x14ac:dyDescent="0.3">
      <c r="A134" s="70"/>
      <c r="B134" s="71" t="s">
        <v>100</v>
      </c>
      <c r="C134" s="71" t="s">
        <v>14</v>
      </c>
      <c r="D134" s="101">
        <v>0</v>
      </c>
    </row>
    <row r="135" spans="1:4" ht="15.75" thickBot="1" x14ac:dyDescent="0.3">
      <c r="A135" s="70"/>
      <c r="B135" s="72" t="s">
        <v>101</v>
      </c>
      <c r="C135" s="71" t="s">
        <v>14</v>
      </c>
      <c r="D135" s="100">
        <v>0</v>
      </c>
    </row>
    <row r="136" spans="1:4" ht="15.75" thickBot="1" x14ac:dyDescent="0.3">
      <c r="A136" s="84" t="s">
        <v>104</v>
      </c>
      <c r="B136" s="85" t="s">
        <v>92</v>
      </c>
      <c r="C136" s="86" t="s">
        <v>46</v>
      </c>
      <c r="D136" s="85" t="s">
        <v>124</v>
      </c>
    </row>
    <row r="137" spans="1:4" ht="15.75" thickBot="1" x14ac:dyDescent="0.3">
      <c r="A137" s="70"/>
      <c r="B137" s="72" t="s">
        <v>93</v>
      </c>
      <c r="C137" s="71" t="s">
        <v>46</v>
      </c>
      <c r="D137" s="72" t="s">
        <v>123</v>
      </c>
    </row>
    <row r="138" spans="1:4" ht="15.75" thickBot="1" x14ac:dyDescent="0.3">
      <c r="A138" s="70"/>
      <c r="B138" s="72" t="s">
        <v>94</v>
      </c>
      <c r="C138" s="71" t="s">
        <v>123</v>
      </c>
      <c r="D138" s="100">
        <f>25.6875+43.5603</f>
        <v>69.247799999999998</v>
      </c>
    </row>
    <row r="139" spans="1:4" ht="15.75" thickBot="1" x14ac:dyDescent="0.3">
      <c r="A139" s="70"/>
      <c r="B139" s="72" t="s">
        <v>95</v>
      </c>
      <c r="C139" s="71" t="s">
        <v>14</v>
      </c>
      <c r="D139" s="100">
        <f>252.53+56.68+45014.04-236.03</f>
        <v>45087.22</v>
      </c>
    </row>
    <row r="140" spans="1:4" ht="15.75" thickBot="1" x14ac:dyDescent="0.3">
      <c r="A140" s="70"/>
      <c r="B140" s="71" t="s">
        <v>96</v>
      </c>
      <c r="C140" s="71" t="s">
        <v>14</v>
      </c>
      <c r="D140" s="101">
        <f>2187.71+23932.49</f>
        <v>26120.2</v>
      </c>
    </row>
    <row r="141" spans="1:4" ht="15.75" thickBot="1" x14ac:dyDescent="0.3">
      <c r="A141" s="70"/>
      <c r="B141" s="71" t="s">
        <v>97</v>
      </c>
      <c r="C141" s="71" t="s">
        <v>14</v>
      </c>
      <c r="D141" s="101">
        <f>D139-D140</f>
        <v>18967.02</v>
      </c>
    </row>
    <row r="142" spans="1:4" ht="15.75" thickBot="1" x14ac:dyDescent="0.3">
      <c r="A142" s="70"/>
      <c r="B142" s="71" t="s">
        <v>98</v>
      </c>
      <c r="C142" s="71" t="s">
        <v>14</v>
      </c>
      <c r="D142" s="101">
        <v>0</v>
      </c>
    </row>
    <row r="143" spans="1:4" ht="15.75" thickBot="1" x14ac:dyDescent="0.3">
      <c r="A143" s="70"/>
      <c r="B143" s="71" t="s">
        <v>99</v>
      </c>
      <c r="C143" s="71" t="s">
        <v>14</v>
      </c>
      <c r="D143" s="101">
        <f>D140</f>
        <v>26120.2</v>
      </c>
    </row>
    <row r="144" spans="1:4" ht="15.75" thickBot="1" x14ac:dyDescent="0.3">
      <c r="A144" s="70"/>
      <c r="B144" s="71" t="s">
        <v>100</v>
      </c>
      <c r="C144" s="71" t="s">
        <v>14</v>
      </c>
      <c r="D144" s="101">
        <v>0</v>
      </c>
    </row>
    <row r="145" spans="1:4" ht="15.75" thickBot="1" x14ac:dyDescent="0.3">
      <c r="A145" s="70"/>
      <c r="B145" s="72" t="s">
        <v>101</v>
      </c>
      <c r="C145" s="71" t="s">
        <v>14</v>
      </c>
      <c r="D145" s="100">
        <v>0</v>
      </c>
    </row>
    <row r="146" spans="1:4" ht="15.75" thickBot="1" x14ac:dyDescent="0.3">
      <c r="A146" s="84" t="s">
        <v>105</v>
      </c>
      <c r="B146" s="85" t="s">
        <v>92</v>
      </c>
      <c r="C146" s="86" t="s">
        <v>46</v>
      </c>
      <c r="D146" s="85" t="s">
        <v>125</v>
      </c>
    </row>
    <row r="147" spans="1:4" ht="15.75" thickBot="1" x14ac:dyDescent="0.3">
      <c r="A147" s="70"/>
      <c r="B147" s="72" t="s">
        <v>93</v>
      </c>
      <c r="C147" s="71" t="s">
        <v>46</v>
      </c>
      <c r="D147" s="72" t="s">
        <v>123</v>
      </c>
    </row>
    <row r="148" spans="1:4" ht="15.75" thickBot="1" x14ac:dyDescent="0.3">
      <c r="A148" s="70"/>
      <c r="B148" s="72" t="s">
        <v>94</v>
      </c>
      <c r="C148" s="71" t="s">
        <v>123</v>
      </c>
      <c r="D148" s="83">
        <v>1875.2501999999999</v>
      </c>
    </row>
    <row r="149" spans="1:4" ht="15.75" thickBot="1" x14ac:dyDescent="0.3">
      <c r="A149" s="70"/>
      <c r="B149" s="72" t="s">
        <v>95</v>
      </c>
      <c r="C149" s="71" t="s">
        <v>14</v>
      </c>
      <c r="D149" s="83">
        <v>20934.84</v>
      </c>
    </row>
    <row r="150" spans="1:4" ht="15.75" thickBot="1" x14ac:dyDescent="0.3">
      <c r="A150" s="70"/>
      <c r="B150" s="71" t="s">
        <v>96</v>
      </c>
      <c r="C150" s="71" t="s">
        <v>14</v>
      </c>
      <c r="D150" s="87">
        <v>12192.14</v>
      </c>
    </row>
    <row r="151" spans="1:4" ht="15.75" thickBot="1" x14ac:dyDescent="0.3">
      <c r="A151" s="70"/>
      <c r="B151" s="71" t="s">
        <v>97</v>
      </c>
      <c r="C151" s="71" t="s">
        <v>14</v>
      </c>
      <c r="D151" s="87">
        <f>D149-D150</f>
        <v>8742.7000000000007</v>
      </c>
    </row>
    <row r="152" spans="1:4" ht="15.75" thickBot="1" x14ac:dyDescent="0.3">
      <c r="A152" s="70"/>
      <c r="B152" s="71" t="s">
        <v>98</v>
      </c>
      <c r="C152" s="71" t="s">
        <v>14</v>
      </c>
      <c r="D152" s="87">
        <v>0</v>
      </c>
    </row>
    <row r="153" spans="1:4" ht="15.75" thickBot="1" x14ac:dyDescent="0.3">
      <c r="A153" s="70"/>
      <c r="B153" s="71" t="s">
        <v>99</v>
      </c>
      <c r="C153" s="71" t="s">
        <v>14</v>
      </c>
      <c r="D153" s="87">
        <f>D150</f>
        <v>12192.14</v>
      </c>
    </row>
    <row r="154" spans="1:4" ht="15.75" thickBot="1" x14ac:dyDescent="0.3">
      <c r="A154" s="70"/>
      <c r="B154" s="71" t="s">
        <v>100</v>
      </c>
      <c r="C154" s="71" t="s">
        <v>14</v>
      </c>
      <c r="D154" s="87">
        <v>0</v>
      </c>
    </row>
    <row r="155" spans="1:4" ht="15.75" thickBot="1" x14ac:dyDescent="0.3">
      <c r="A155" s="70"/>
      <c r="B155" s="72" t="s">
        <v>101</v>
      </c>
      <c r="C155" s="71" t="s">
        <v>14</v>
      </c>
      <c r="D155" s="83">
        <v>0</v>
      </c>
    </row>
    <row r="156" spans="1:4" x14ac:dyDescent="0.25">
      <c r="A156" s="88"/>
      <c r="B156" s="89"/>
      <c r="C156" s="90"/>
      <c r="D156" s="91"/>
    </row>
    <row r="157" spans="1:4" ht="15.75" thickBot="1" x14ac:dyDescent="0.3">
      <c r="A157" s="54" t="s">
        <v>106</v>
      </c>
      <c r="B157" s="52"/>
      <c r="C157" s="52"/>
      <c r="D157" s="52"/>
    </row>
    <row r="158" spans="1:4" ht="15.75" thickBot="1" x14ac:dyDescent="0.3">
      <c r="A158" s="68" t="s">
        <v>108</v>
      </c>
      <c r="B158" s="77" t="s">
        <v>66</v>
      </c>
      <c r="C158" s="76" t="s">
        <v>107</v>
      </c>
      <c r="D158" s="77">
        <v>0</v>
      </c>
    </row>
    <row r="159" spans="1:4" ht="15.75" thickBot="1" x14ac:dyDescent="0.3">
      <c r="A159" s="70" t="s">
        <v>109</v>
      </c>
      <c r="B159" s="72" t="s">
        <v>67</v>
      </c>
      <c r="C159" s="71" t="s">
        <v>107</v>
      </c>
      <c r="D159" s="72">
        <v>0</v>
      </c>
    </row>
    <row r="160" spans="1:4" ht="15.75" thickBot="1" x14ac:dyDescent="0.3">
      <c r="A160" s="70" t="s">
        <v>110</v>
      </c>
      <c r="B160" s="72" t="s">
        <v>68</v>
      </c>
      <c r="C160" s="71" t="s">
        <v>107</v>
      </c>
      <c r="D160" s="72">
        <v>0</v>
      </c>
    </row>
    <row r="161" spans="1:4" ht="15.75" thickBot="1" x14ac:dyDescent="0.3">
      <c r="A161" s="70" t="s">
        <v>111</v>
      </c>
      <c r="B161" s="72" t="s">
        <v>69</v>
      </c>
      <c r="C161" s="71" t="s">
        <v>14</v>
      </c>
      <c r="D161" s="83">
        <v>0</v>
      </c>
    </row>
    <row r="162" spans="1:4" x14ac:dyDescent="0.25">
      <c r="A162" s="52"/>
      <c r="B162" s="52"/>
      <c r="C162" s="52"/>
      <c r="D162" s="52"/>
    </row>
    <row r="163" spans="1:4" ht="15.75" thickBot="1" x14ac:dyDescent="0.3">
      <c r="A163" s="54" t="s">
        <v>112</v>
      </c>
      <c r="B163" s="52"/>
      <c r="C163" s="52"/>
      <c r="D163" s="52"/>
    </row>
    <row r="164" spans="1:4" ht="15.75" thickBot="1" x14ac:dyDescent="0.3">
      <c r="A164" s="78">
        <v>48</v>
      </c>
      <c r="B164" s="77" t="s">
        <v>113</v>
      </c>
      <c r="C164" s="76" t="s">
        <v>107</v>
      </c>
      <c r="D164" s="77">
        <v>0</v>
      </c>
    </row>
    <row r="165" spans="1:4" ht="15.75" thickBot="1" x14ac:dyDescent="0.3">
      <c r="A165" s="92">
        <v>49</v>
      </c>
      <c r="B165" s="72" t="s">
        <v>114</v>
      </c>
      <c r="C165" s="71" t="s">
        <v>107</v>
      </c>
      <c r="D165" s="72">
        <v>0</v>
      </c>
    </row>
    <row r="166" spans="1:4" ht="15.75" thickBot="1" x14ac:dyDescent="0.3">
      <c r="A166" s="93">
        <v>50</v>
      </c>
      <c r="B166" s="94" t="s">
        <v>115</v>
      </c>
      <c r="C166" s="95" t="s">
        <v>14</v>
      </c>
      <c r="D166" s="93">
        <v>0</v>
      </c>
    </row>
  </sheetData>
  <mergeCells count="2">
    <mergeCell ref="A5:D5"/>
    <mergeCell ref="A6:D6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0"/>
  <sheetViews>
    <sheetView topLeftCell="A91" workbookViewId="0">
      <selection activeCell="D111" sqref="D111"/>
    </sheetView>
  </sheetViews>
  <sheetFormatPr defaultRowHeight="15" x14ac:dyDescent="0.25"/>
  <cols>
    <col min="2" max="2" width="72.7109375" customWidth="1"/>
    <col min="3" max="3" width="11.42578125" customWidth="1"/>
    <col min="4" max="4" width="63.85546875" customWidth="1"/>
  </cols>
  <sheetData>
    <row r="1" spans="1:4" x14ac:dyDescent="0.25">
      <c r="A1" s="51" t="s">
        <v>0</v>
      </c>
      <c r="B1" s="52"/>
      <c r="C1" s="52"/>
      <c r="D1" s="52"/>
    </row>
    <row r="2" spans="1:4" x14ac:dyDescent="0.25">
      <c r="A2" s="53" t="s">
        <v>189</v>
      </c>
      <c r="B2" s="52"/>
      <c r="C2" s="52"/>
      <c r="D2" s="52"/>
    </row>
    <row r="3" spans="1:4" x14ac:dyDescent="0.25">
      <c r="A3" s="52"/>
      <c r="B3" s="52"/>
      <c r="C3" s="52"/>
      <c r="D3" s="52"/>
    </row>
    <row r="4" spans="1:4" x14ac:dyDescent="0.25">
      <c r="A4" s="52"/>
      <c r="B4" s="52"/>
      <c r="C4" s="52"/>
      <c r="D4" s="3" t="s">
        <v>6</v>
      </c>
    </row>
    <row r="5" spans="1:4" x14ac:dyDescent="0.25">
      <c r="A5" s="110" t="s">
        <v>7</v>
      </c>
      <c r="B5" s="110"/>
      <c r="C5" s="110"/>
      <c r="D5" s="110"/>
    </row>
    <row r="6" spans="1:4" x14ac:dyDescent="0.25">
      <c r="A6" s="110" t="s">
        <v>190</v>
      </c>
      <c r="B6" s="110"/>
      <c r="C6" s="110"/>
      <c r="D6" s="110"/>
    </row>
    <row r="7" spans="1:4" x14ac:dyDescent="0.25">
      <c r="A7" s="52"/>
      <c r="B7" s="96" t="s">
        <v>9</v>
      </c>
      <c r="C7" s="5">
        <v>42123</v>
      </c>
      <c r="D7" s="52"/>
    </row>
    <row r="8" spans="1:4" x14ac:dyDescent="0.25">
      <c r="A8" s="52"/>
      <c r="B8" s="96" t="s">
        <v>10</v>
      </c>
      <c r="C8" s="5">
        <v>41640</v>
      </c>
      <c r="D8" s="52"/>
    </row>
    <row r="9" spans="1:4" x14ac:dyDescent="0.25">
      <c r="A9" s="52"/>
      <c r="B9" s="96" t="s">
        <v>11</v>
      </c>
      <c r="C9" s="5">
        <v>42004</v>
      </c>
      <c r="D9" s="52"/>
    </row>
    <row r="10" spans="1:4" x14ac:dyDescent="0.25">
      <c r="A10" s="4"/>
      <c r="B10" s="5"/>
      <c r="C10" s="52"/>
      <c r="D10" s="52"/>
    </row>
    <row r="11" spans="1:4" ht="15.75" thickBot="1" x14ac:dyDescent="0.3">
      <c r="A11" s="54" t="s">
        <v>12</v>
      </c>
      <c r="B11" s="52"/>
      <c r="C11" s="52"/>
      <c r="D11" s="52"/>
    </row>
    <row r="12" spans="1:4" ht="16.5" thickBot="1" x14ac:dyDescent="0.3">
      <c r="A12" s="55" t="s">
        <v>2</v>
      </c>
      <c r="B12" s="55" t="s">
        <v>3</v>
      </c>
      <c r="C12" s="55" t="s">
        <v>4</v>
      </c>
      <c r="D12" s="56" t="s">
        <v>5</v>
      </c>
    </row>
    <row r="13" spans="1:4" x14ac:dyDescent="0.25">
      <c r="A13" s="57" t="s">
        <v>18</v>
      </c>
      <c r="B13" s="58" t="s">
        <v>13</v>
      </c>
      <c r="C13" s="59" t="s">
        <v>14</v>
      </c>
      <c r="D13" s="60">
        <v>0</v>
      </c>
    </row>
    <row r="14" spans="1:4" x14ac:dyDescent="0.25">
      <c r="A14" s="61" t="s">
        <v>19</v>
      </c>
      <c r="B14" s="62" t="s">
        <v>35</v>
      </c>
      <c r="C14" s="62" t="s">
        <v>14</v>
      </c>
      <c r="D14" s="63">
        <v>0</v>
      </c>
    </row>
    <row r="15" spans="1:4" x14ac:dyDescent="0.25">
      <c r="A15" s="61" t="s">
        <v>20</v>
      </c>
      <c r="B15" s="62" t="s">
        <v>36</v>
      </c>
      <c r="C15" s="62" t="s">
        <v>14</v>
      </c>
      <c r="D15" s="63">
        <v>0</v>
      </c>
    </row>
    <row r="16" spans="1:4" x14ac:dyDescent="0.25">
      <c r="A16" s="61" t="s">
        <v>21</v>
      </c>
      <c r="B16" s="64" t="s">
        <v>134</v>
      </c>
      <c r="C16" s="62" t="s">
        <v>14</v>
      </c>
      <c r="D16" s="63">
        <v>254136.41</v>
      </c>
    </row>
    <row r="17" spans="1:4" x14ac:dyDescent="0.25">
      <c r="A17" s="61" t="s">
        <v>22</v>
      </c>
      <c r="B17" s="62" t="s">
        <v>37</v>
      </c>
      <c r="C17" s="62" t="s">
        <v>14</v>
      </c>
      <c r="D17" s="63">
        <v>105566.88</v>
      </c>
    </row>
    <row r="18" spans="1:4" x14ac:dyDescent="0.25">
      <c r="A18" s="61" t="s">
        <v>23</v>
      </c>
      <c r="B18" s="61" t="s">
        <v>135</v>
      </c>
      <c r="C18" s="62" t="s">
        <v>14</v>
      </c>
      <c r="D18" s="63">
        <v>148569.53</v>
      </c>
    </row>
    <row r="19" spans="1:4" x14ac:dyDescent="0.25">
      <c r="A19" s="61" t="s">
        <v>24</v>
      </c>
      <c r="B19" s="62" t="s">
        <v>38</v>
      </c>
      <c r="C19" s="62" t="s">
        <v>14</v>
      </c>
      <c r="D19" s="63">
        <v>0</v>
      </c>
    </row>
    <row r="20" spans="1:4" x14ac:dyDescent="0.25">
      <c r="A20" s="61" t="s">
        <v>25</v>
      </c>
      <c r="B20" s="64" t="s">
        <v>15</v>
      </c>
      <c r="C20" s="62" t="s">
        <v>14</v>
      </c>
      <c r="D20" s="63">
        <v>158157.63</v>
      </c>
    </row>
    <row r="21" spans="1:4" x14ac:dyDescent="0.25">
      <c r="A21" s="61" t="s">
        <v>26</v>
      </c>
      <c r="B21" s="62" t="s">
        <v>39</v>
      </c>
      <c r="C21" s="62" t="s">
        <v>14</v>
      </c>
      <c r="D21" s="63">
        <f>67678.34+90479.29</f>
        <v>158157.63</v>
      </c>
    </row>
    <row r="22" spans="1:4" x14ac:dyDescent="0.25">
      <c r="A22" s="61" t="s">
        <v>27</v>
      </c>
      <c r="B22" s="62" t="s">
        <v>40</v>
      </c>
      <c r="C22" s="62" t="s">
        <v>14</v>
      </c>
      <c r="D22" s="63">
        <v>0</v>
      </c>
    </row>
    <row r="23" spans="1:4" x14ac:dyDescent="0.25">
      <c r="A23" s="61" t="s">
        <v>28</v>
      </c>
      <c r="B23" s="62" t="s">
        <v>41</v>
      </c>
      <c r="C23" s="62" t="s">
        <v>14</v>
      </c>
      <c r="D23" s="63">
        <v>0</v>
      </c>
    </row>
    <row r="24" spans="1:4" x14ac:dyDescent="0.25">
      <c r="A24" s="61" t="s">
        <v>29</v>
      </c>
      <c r="B24" s="62" t="s">
        <v>42</v>
      </c>
      <c r="C24" s="62" t="s">
        <v>14</v>
      </c>
      <c r="D24" s="63">
        <v>0</v>
      </c>
    </row>
    <row r="25" spans="1:4" x14ac:dyDescent="0.25">
      <c r="A25" s="61" t="s">
        <v>30</v>
      </c>
      <c r="B25" s="62" t="s">
        <v>43</v>
      </c>
      <c r="C25" s="62" t="s">
        <v>14</v>
      </c>
      <c r="D25" s="63">
        <v>0</v>
      </c>
    </row>
    <row r="26" spans="1:4" x14ac:dyDescent="0.25">
      <c r="A26" s="61" t="s">
        <v>31</v>
      </c>
      <c r="B26" s="64" t="s">
        <v>16</v>
      </c>
      <c r="C26" s="62" t="s">
        <v>14</v>
      </c>
      <c r="D26" s="63">
        <v>158157.63</v>
      </c>
    </row>
    <row r="27" spans="1:4" x14ac:dyDescent="0.25">
      <c r="A27" s="61" t="s">
        <v>32</v>
      </c>
      <c r="B27" s="64" t="s">
        <v>17</v>
      </c>
      <c r="C27" s="62" t="s">
        <v>14</v>
      </c>
      <c r="D27" s="63">
        <v>-832512.53</v>
      </c>
    </row>
    <row r="28" spans="1:4" x14ac:dyDescent="0.25">
      <c r="A28" s="61" t="s">
        <v>33</v>
      </c>
      <c r="B28" s="62" t="s">
        <v>35</v>
      </c>
      <c r="C28" s="62" t="s">
        <v>14</v>
      </c>
      <c r="D28" s="63">
        <v>0</v>
      </c>
    </row>
    <row r="29" spans="1:4" ht="15.75" thickBot="1" x14ac:dyDescent="0.3">
      <c r="A29" s="65" t="s">
        <v>34</v>
      </c>
      <c r="B29" s="66" t="s">
        <v>36</v>
      </c>
      <c r="C29" s="66"/>
      <c r="D29" s="67">
        <v>82512.53</v>
      </c>
    </row>
    <row r="30" spans="1:4" x14ac:dyDescent="0.25">
      <c r="A30" s="52"/>
      <c r="B30" s="52"/>
      <c r="C30" s="52"/>
      <c r="D30" s="52"/>
    </row>
    <row r="31" spans="1:4" ht="15.75" thickBot="1" x14ac:dyDescent="0.3">
      <c r="A31" s="54" t="s">
        <v>44</v>
      </c>
      <c r="B31" s="52"/>
      <c r="C31" s="52"/>
      <c r="D31" s="52"/>
    </row>
    <row r="32" spans="1:4" ht="15.75" thickBot="1" x14ac:dyDescent="0.3">
      <c r="A32" s="68" t="s">
        <v>49</v>
      </c>
      <c r="B32" s="69" t="s">
        <v>45</v>
      </c>
      <c r="C32" s="69" t="s">
        <v>46</v>
      </c>
      <c r="D32" s="107" t="s">
        <v>57</v>
      </c>
    </row>
    <row r="33" spans="1:4" ht="15.75" thickBot="1" x14ac:dyDescent="0.3">
      <c r="A33" s="70"/>
      <c r="B33" s="71" t="s">
        <v>47</v>
      </c>
      <c r="C33" s="71" t="s">
        <v>46</v>
      </c>
      <c r="D33" s="72" t="s">
        <v>58</v>
      </c>
    </row>
    <row r="34" spans="1:4" ht="15.75" thickBot="1" x14ac:dyDescent="0.3">
      <c r="A34" s="70"/>
      <c r="B34" s="71" t="s">
        <v>48</v>
      </c>
      <c r="C34" s="71" t="s">
        <v>46</v>
      </c>
      <c r="D34" s="72" t="s">
        <v>56</v>
      </c>
    </row>
    <row r="35" spans="1:4" ht="15.75" thickBot="1" x14ac:dyDescent="0.3">
      <c r="A35" s="70"/>
      <c r="B35" s="71" t="s">
        <v>117</v>
      </c>
      <c r="C35" s="71" t="s">
        <v>46</v>
      </c>
      <c r="D35" s="73">
        <v>3808160770</v>
      </c>
    </row>
    <row r="36" spans="1:4" ht="15.75" thickBot="1" x14ac:dyDescent="0.3">
      <c r="A36" s="70" t="s">
        <v>74</v>
      </c>
      <c r="B36" s="74" t="s">
        <v>45</v>
      </c>
      <c r="C36" s="74" t="s">
        <v>46</v>
      </c>
      <c r="D36" s="75" t="s">
        <v>59</v>
      </c>
    </row>
    <row r="37" spans="1:4" ht="15.75" thickBot="1" x14ac:dyDescent="0.3">
      <c r="A37" s="70"/>
      <c r="B37" s="71" t="s">
        <v>47</v>
      </c>
      <c r="C37" s="71" t="s">
        <v>46</v>
      </c>
      <c r="D37" s="72" t="s">
        <v>60</v>
      </c>
    </row>
    <row r="38" spans="1:4" ht="15.75" thickBot="1" x14ac:dyDescent="0.3">
      <c r="A38" s="70"/>
      <c r="B38" s="71" t="s">
        <v>48</v>
      </c>
      <c r="C38" s="71" t="s">
        <v>46</v>
      </c>
      <c r="D38" s="72" t="s">
        <v>61</v>
      </c>
    </row>
    <row r="39" spans="1:4" ht="15.75" thickBot="1" x14ac:dyDescent="0.3">
      <c r="A39" s="70"/>
      <c r="B39" s="71" t="s">
        <v>117</v>
      </c>
      <c r="C39" s="71" t="s">
        <v>46</v>
      </c>
      <c r="D39" s="73">
        <v>3807000117</v>
      </c>
    </row>
    <row r="40" spans="1:4" ht="15.75" thickBot="1" x14ac:dyDescent="0.3">
      <c r="A40" s="70" t="s">
        <v>75</v>
      </c>
      <c r="B40" s="74" t="s">
        <v>45</v>
      </c>
      <c r="C40" s="74" t="s">
        <v>46</v>
      </c>
      <c r="D40" s="75" t="s">
        <v>191</v>
      </c>
    </row>
    <row r="41" spans="1:4" ht="15.75" thickBot="1" x14ac:dyDescent="0.3">
      <c r="A41" s="70"/>
      <c r="B41" s="71" t="s">
        <v>47</v>
      </c>
      <c r="C41" s="71" t="s">
        <v>46</v>
      </c>
      <c r="D41" s="72" t="s">
        <v>64</v>
      </c>
    </row>
    <row r="42" spans="1:4" ht="15.75" thickBot="1" x14ac:dyDescent="0.3">
      <c r="A42" s="70"/>
      <c r="B42" s="71" t="s">
        <v>48</v>
      </c>
      <c r="C42" s="71" t="s">
        <v>46</v>
      </c>
      <c r="D42" s="72" t="s">
        <v>56</v>
      </c>
    </row>
    <row r="43" spans="1:4" ht="15.75" thickBot="1" x14ac:dyDescent="0.3">
      <c r="A43" s="70"/>
      <c r="B43" s="71" t="s">
        <v>117</v>
      </c>
      <c r="C43" s="71" t="s">
        <v>46</v>
      </c>
      <c r="D43" s="73">
        <v>3811171757</v>
      </c>
    </row>
    <row r="44" spans="1:4" x14ac:dyDescent="0.25">
      <c r="A44" s="52"/>
      <c r="B44" s="52"/>
      <c r="C44" s="52"/>
      <c r="D44" s="52"/>
    </row>
    <row r="45" spans="1:4" ht="15.75" thickBot="1" x14ac:dyDescent="0.3">
      <c r="A45" s="54" t="s">
        <v>65</v>
      </c>
      <c r="B45" s="52"/>
      <c r="C45" s="52"/>
      <c r="D45" s="52"/>
    </row>
    <row r="46" spans="1:4" ht="15.75" thickBot="1" x14ac:dyDescent="0.3">
      <c r="A46" s="68" t="s">
        <v>70</v>
      </c>
      <c r="B46" s="76" t="s">
        <v>66</v>
      </c>
      <c r="C46" s="76" t="s">
        <v>46</v>
      </c>
      <c r="D46" s="77">
        <v>0</v>
      </c>
    </row>
    <row r="47" spans="1:4" ht="15.75" thickBot="1" x14ac:dyDescent="0.3">
      <c r="A47" s="70" t="s">
        <v>71</v>
      </c>
      <c r="B47" s="71" t="s">
        <v>67</v>
      </c>
      <c r="C47" s="71" t="s">
        <v>46</v>
      </c>
      <c r="D47" s="72">
        <v>0</v>
      </c>
    </row>
    <row r="48" spans="1:4" ht="15.75" thickBot="1" x14ac:dyDescent="0.3">
      <c r="A48" s="70" t="s">
        <v>72</v>
      </c>
      <c r="B48" s="71" t="s">
        <v>68</v>
      </c>
      <c r="C48" s="71" t="s">
        <v>46</v>
      </c>
      <c r="D48" s="72">
        <v>0</v>
      </c>
    </row>
    <row r="49" spans="1:4" ht="15.75" thickBot="1" x14ac:dyDescent="0.3">
      <c r="A49" s="68" t="s">
        <v>73</v>
      </c>
      <c r="B49" s="78" t="s">
        <v>69</v>
      </c>
      <c r="C49" s="78" t="s">
        <v>14</v>
      </c>
      <c r="D49" s="79">
        <v>0</v>
      </c>
    </row>
    <row r="50" spans="1:4" x14ac:dyDescent="0.25">
      <c r="A50" s="52"/>
      <c r="B50" s="52"/>
      <c r="C50" s="52"/>
      <c r="D50" s="52"/>
    </row>
    <row r="51" spans="1:4" ht="15.75" thickBot="1" x14ac:dyDescent="0.3">
      <c r="A51" s="54" t="s">
        <v>80</v>
      </c>
      <c r="B51" s="52"/>
      <c r="C51" s="52"/>
      <c r="D51" s="52"/>
    </row>
    <row r="52" spans="1:4" ht="15.75" thickBot="1" x14ac:dyDescent="0.3">
      <c r="A52" s="80" t="s">
        <v>83</v>
      </c>
      <c r="B52" s="77" t="s">
        <v>81</v>
      </c>
      <c r="C52" s="76" t="s">
        <v>14</v>
      </c>
      <c r="D52" s="81">
        <v>0</v>
      </c>
    </row>
    <row r="53" spans="1:4" ht="15.75" thickBot="1" x14ac:dyDescent="0.3">
      <c r="A53" s="82" t="s">
        <v>84</v>
      </c>
      <c r="B53" s="71" t="s">
        <v>89</v>
      </c>
      <c r="C53" s="71" t="s">
        <v>14</v>
      </c>
      <c r="D53" s="83">
        <v>0</v>
      </c>
    </row>
    <row r="54" spans="1:4" ht="15.75" thickBot="1" x14ac:dyDescent="0.3">
      <c r="A54" s="82" t="s">
        <v>85</v>
      </c>
      <c r="B54" s="71" t="s">
        <v>90</v>
      </c>
      <c r="C54" s="71" t="s">
        <v>14</v>
      </c>
      <c r="D54" s="83">
        <v>0</v>
      </c>
    </row>
    <row r="55" spans="1:4" ht="15.75" thickBot="1" x14ac:dyDescent="0.3">
      <c r="A55" s="82" t="s">
        <v>86</v>
      </c>
      <c r="B55" s="72" t="s">
        <v>82</v>
      </c>
      <c r="C55" s="71" t="s">
        <v>14</v>
      </c>
      <c r="D55" s="83">
        <f>-(80959.89-3338.5+19161.9-997.48+4776.56-136.4+543-22.37+79.75-3.3+7717.29-302.75)</f>
        <v>-108437.59000000001</v>
      </c>
    </row>
    <row r="56" spans="1:4" ht="15.75" thickBot="1" x14ac:dyDescent="0.3">
      <c r="A56" s="82" t="s">
        <v>87</v>
      </c>
      <c r="B56" s="71" t="s">
        <v>89</v>
      </c>
      <c r="C56" s="71" t="s">
        <v>14</v>
      </c>
      <c r="D56" s="83">
        <v>0</v>
      </c>
    </row>
    <row r="57" spans="1:4" ht="15.75" thickBot="1" x14ac:dyDescent="0.3">
      <c r="A57" s="82" t="s">
        <v>88</v>
      </c>
      <c r="B57" s="71" t="s">
        <v>90</v>
      </c>
      <c r="C57" s="71" t="s">
        <v>14</v>
      </c>
      <c r="D57" s="83">
        <v>108437.59</v>
      </c>
    </row>
    <row r="58" spans="1:4" x14ac:dyDescent="0.25">
      <c r="A58" s="52"/>
      <c r="B58" s="52"/>
      <c r="C58" s="52"/>
      <c r="D58" s="52"/>
    </row>
    <row r="59" spans="1:4" ht="15.75" thickBot="1" x14ac:dyDescent="0.3">
      <c r="A59" s="54" t="s">
        <v>91</v>
      </c>
      <c r="B59" s="52"/>
      <c r="C59" s="52"/>
      <c r="D59" s="52"/>
    </row>
    <row r="60" spans="1:4" ht="15.75" thickBot="1" x14ac:dyDescent="0.3">
      <c r="A60" s="84" t="s">
        <v>102</v>
      </c>
      <c r="B60" s="85" t="s">
        <v>92</v>
      </c>
      <c r="C60" s="86" t="s">
        <v>46</v>
      </c>
      <c r="D60" s="85" t="s">
        <v>121</v>
      </c>
    </row>
    <row r="61" spans="1:4" ht="15.75" thickBot="1" x14ac:dyDescent="0.3">
      <c r="A61" s="70"/>
      <c r="B61" s="72" t="s">
        <v>93</v>
      </c>
      <c r="C61" s="71" t="s">
        <v>46</v>
      </c>
      <c r="D61" s="72" t="s">
        <v>120</v>
      </c>
    </row>
    <row r="62" spans="1:4" ht="15.75" thickBot="1" x14ac:dyDescent="0.3">
      <c r="A62" s="70"/>
      <c r="B62" s="72" t="s">
        <v>94</v>
      </c>
      <c r="C62" s="71" t="s">
        <v>120</v>
      </c>
      <c r="D62" s="83">
        <v>190.6551</v>
      </c>
    </row>
    <row r="63" spans="1:4" ht="15.75" thickBot="1" x14ac:dyDescent="0.3">
      <c r="A63" s="70"/>
      <c r="B63" s="72" t="s">
        <v>95</v>
      </c>
      <c r="C63" s="71" t="s">
        <v>14</v>
      </c>
      <c r="D63" s="83">
        <v>198517.96</v>
      </c>
    </row>
    <row r="64" spans="1:4" ht="15.75" thickBot="1" x14ac:dyDescent="0.3">
      <c r="A64" s="70"/>
      <c r="B64" s="71" t="s">
        <v>96</v>
      </c>
      <c r="C64" s="71" t="s">
        <v>14</v>
      </c>
      <c r="D64" s="87">
        <v>120896.57</v>
      </c>
    </row>
    <row r="65" spans="1:4" ht="15.75" thickBot="1" x14ac:dyDescent="0.3">
      <c r="A65" s="70"/>
      <c r="B65" s="71" t="s">
        <v>97</v>
      </c>
      <c r="C65" s="71" t="s">
        <v>14</v>
      </c>
      <c r="D65" s="87">
        <f>D63-D64</f>
        <v>77621.389999999985</v>
      </c>
    </row>
    <row r="66" spans="1:4" ht="15.75" thickBot="1" x14ac:dyDescent="0.3">
      <c r="A66" s="70"/>
      <c r="B66" s="71" t="s">
        <v>98</v>
      </c>
      <c r="C66" s="71" t="s">
        <v>14</v>
      </c>
      <c r="D66" s="87">
        <v>266999.69</v>
      </c>
    </row>
    <row r="67" spans="1:4" ht="15.75" thickBot="1" x14ac:dyDescent="0.3">
      <c r="A67" s="70"/>
      <c r="B67" s="71" t="s">
        <v>99</v>
      </c>
      <c r="C67" s="71" t="s">
        <v>14</v>
      </c>
      <c r="D67" s="87">
        <f>D64</f>
        <v>120896.57</v>
      </c>
    </row>
    <row r="68" spans="1:4" ht="15.75" thickBot="1" x14ac:dyDescent="0.3">
      <c r="A68" s="70"/>
      <c r="B68" s="71" t="s">
        <v>100</v>
      </c>
      <c r="C68" s="71" t="s">
        <v>14</v>
      </c>
      <c r="D68" s="87">
        <v>0</v>
      </c>
    </row>
    <row r="69" spans="1:4" ht="15.75" thickBot="1" x14ac:dyDescent="0.3">
      <c r="A69" s="70"/>
      <c r="B69" s="72" t="s">
        <v>101</v>
      </c>
      <c r="C69" s="71" t="s">
        <v>14</v>
      </c>
      <c r="D69" s="83">
        <v>0</v>
      </c>
    </row>
    <row r="70" spans="1:4" ht="15.75" thickBot="1" x14ac:dyDescent="0.3">
      <c r="A70" s="84" t="s">
        <v>103</v>
      </c>
      <c r="B70" s="85" t="s">
        <v>92</v>
      </c>
      <c r="C70" s="86" t="s">
        <v>46</v>
      </c>
      <c r="D70" s="85" t="s">
        <v>122</v>
      </c>
    </row>
    <row r="71" spans="1:4" ht="15.75" thickBot="1" x14ac:dyDescent="0.3">
      <c r="A71" s="70"/>
      <c r="B71" s="72" t="s">
        <v>93</v>
      </c>
      <c r="C71" s="71" t="s">
        <v>46</v>
      </c>
      <c r="D71" s="72" t="s">
        <v>123</v>
      </c>
    </row>
    <row r="72" spans="1:4" ht="15.75" thickBot="1" x14ac:dyDescent="0.3">
      <c r="A72" s="70"/>
      <c r="B72" s="72" t="s">
        <v>94</v>
      </c>
      <c r="C72" s="71" t="s">
        <v>123</v>
      </c>
      <c r="D72" s="101">
        <f>1079.664</f>
        <v>1079.664</v>
      </c>
    </row>
    <row r="73" spans="1:4" ht="15.75" thickBot="1" x14ac:dyDescent="0.3">
      <c r="A73" s="70"/>
      <c r="B73" s="72" t="s">
        <v>95</v>
      </c>
      <c r="C73" s="71" t="s">
        <v>14</v>
      </c>
      <c r="D73" s="100">
        <f>11412.06-63.42+195.51</f>
        <v>11544.15</v>
      </c>
    </row>
    <row r="74" spans="1:4" ht="15.75" thickBot="1" x14ac:dyDescent="0.3">
      <c r="A74" s="70"/>
      <c r="B74" s="71" t="s">
        <v>96</v>
      </c>
      <c r="C74" s="71" t="s">
        <v>14</v>
      </c>
      <c r="D74" s="101">
        <f>6708.48+119.06</f>
        <v>6827.54</v>
      </c>
    </row>
    <row r="75" spans="1:4" ht="15.75" thickBot="1" x14ac:dyDescent="0.3">
      <c r="A75" s="70"/>
      <c r="B75" s="71" t="s">
        <v>97</v>
      </c>
      <c r="C75" s="71" t="s">
        <v>14</v>
      </c>
      <c r="D75" s="105">
        <f>D73-D74</f>
        <v>4716.6099999999997</v>
      </c>
    </row>
    <row r="76" spans="1:4" ht="15.75" thickBot="1" x14ac:dyDescent="0.3">
      <c r="A76" s="70"/>
      <c r="B76" s="71" t="s">
        <v>98</v>
      </c>
      <c r="C76" s="71" t="s">
        <v>14</v>
      </c>
      <c r="D76" s="101">
        <v>0</v>
      </c>
    </row>
    <row r="77" spans="1:4" ht="15.75" thickBot="1" x14ac:dyDescent="0.3">
      <c r="A77" s="70"/>
      <c r="B77" s="71" t="s">
        <v>99</v>
      </c>
      <c r="C77" s="71" t="s">
        <v>14</v>
      </c>
      <c r="D77" s="101">
        <f>D74</f>
        <v>6827.54</v>
      </c>
    </row>
    <row r="78" spans="1:4" ht="15.75" thickBot="1" x14ac:dyDescent="0.3">
      <c r="A78" s="70"/>
      <c r="B78" s="71" t="s">
        <v>100</v>
      </c>
      <c r="C78" s="71" t="s">
        <v>14</v>
      </c>
      <c r="D78" s="101">
        <v>0</v>
      </c>
    </row>
    <row r="79" spans="1:4" ht="15.75" thickBot="1" x14ac:dyDescent="0.3">
      <c r="A79" s="70"/>
      <c r="B79" s="72" t="s">
        <v>101</v>
      </c>
      <c r="C79" s="71" t="s">
        <v>14</v>
      </c>
      <c r="D79" s="100">
        <v>0</v>
      </c>
    </row>
    <row r="80" spans="1:4" ht="15.75" thickBot="1" x14ac:dyDescent="0.3">
      <c r="A80" s="84" t="s">
        <v>104</v>
      </c>
      <c r="B80" s="85" t="s">
        <v>92</v>
      </c>
      <c r="C80" s="86" t="s">
        <v>46</v>
      </c>
      <c r="D80" s="85" t="s">
        <v>124</v>
      </c>
    </row>
    <row r="81" spans="1:4" ht="15.75" thickBot="1" x14ac:dyDescent="0.3">
      <c r="A81" s="70"/>
      <c r="B81" s="72" t="s">
        <v>93</v>
      </c>
      <c r="C81" s="71" t="s">
        <v>46</v>
      </c>
      <c r="D81" s="72" t="s">
        <v>123</v>
      </c>
    </row>
    <row r="82" spans="1:4" ht="15.75" thickBot="1" x14ac:dyDescent="0.3">
      <c r="A82" s="70"/>
      <c r="B82" s="72" t="s">
        <v>94</v>
      </c>
      <c r="C82" s="71" t="s">
        <v>123</v>
      </c>
      <c r="D82" s="100">
        <v>633.02099999999996</v>
      </c>
    </row>
    <row r="83" spans="1:4" ht="15.75" thickBot="1" x14ac:dyDescent="0.3">
      <c r="A83" s="70"/>
      <c r="B83" s="72" t="s">
        <v>95</v>
      </c>
      <c r="C83" s="71" t="s">
        <v>14</v>
      </c>
      <c r="D83" s="101">
        <f>45628.14-273.2+1331.56</f>
        <v>46686.5</v>
      </c>
    </row>
    <row r="84" spans="1:4" ht="15.75" thickBot="1" x14ac:dyDescent="0.3">
      <c r="A84" s="70"/>
      <c r="B84" s="71" t="s">
        <v>96</v>
      </c>
      <c r="C84" s="71" t="s">
        <v>14</v>
      </c>
      <c r="D84" s="101">
        <f>27190.52+810.93</f>
        <v>28001.45</v>
      </c>
    </row>
    <row r="85" spans="1:4" ht="15.75" thickBot="1" x14ac:dyDescent="0.3">
      <c r="A85" s="70"/>
      <c r="B85" s="71" t="s">
        <v>97</v>
      </c>
      <c r="C85" s="71" t="s">
        <v>14</v>
      </c>
      <c r="D85" s="101">
        <f>D83-D84</f>
        <v>18685.05</v>
      </c>
    </row>
    <row r="86" spans="1:4" ht="15.75" thickBot="1" x14ac:dyDescent="0.3">
      <c r="A86" s="70"/>
      <c r="B86" s="71" t="s">
        <v>98</v>
      </c>
      <c r="C86" s="71" t="s">
        <v>14</v>
      </c>
      <c r="D86" s="101">
        <v>76830.19</v>
      </c>
    </row>
    <row r="87" spans="1:4" ht="15.75" thickBot="1" x14ac:dyDescent="0.3">
      <c r="A87" s="70"/>
      <c r="B87" s="71" t="s">
        <v>99</v>
      </c>
      <c r="C87" s="71" t="s">
        <v>14</v>
      </c>
      <c r="D87" s="106">
        <f>D84</f>
        <v>28001.45</v>
      </c>
    </row>
    <row r="88" spans="1:4" ht="15.75" thickBot="1" x14ac:dyDescent="0.3">
      <c r="A88" s="70"/>
      <c r="B88" s="71" t="s">
        <v>100</v>
      </c>
      <c r="C88" s="71" t="s">
        <v>14</v>
      </c>
      <c r="D88" s="101">
        <v>0</v>
      </c>
    </row>
    <row r="89" spans="1:4" ht="15.75" thickBot="1" x14ac:dyDescent="0.3">
      <c r="A89" s="70"/>
      <c r="B89" s="72" t="s">
        <v>101</v>
      </c>
      <c r="C89" s="71" t="s">
        <v>14</v>
      </c>
      <c r="D89" s="100">
        <v>0</v>
      </c>
    </row>
    <row r="90" spans="1:4" ht="15.75" thickBot="1" x14ac:dyDescent="0.3">
      <c r="A90" s="84" t="s">
        <v>105</v>
      </c>
      <c r="B90" s="85" t="s">
        <v>92</v>
      </c>
      <c r="C90" s="86" t="s">
        <v>46</v>
      </c>
      <c r="D90" s="85" t="s">
        <v>125</v>
      </c>
    </row>
    <row r="91" spans="1:4" ht="15.75" thickBot="1" x14ac:dyDescent="0.3">
      <c r="A91" s="70"/>
      <c r="B91" s="72" t="s">
        <v>93</v>
      </c>
      <c r="C91" s="71" t="s">
        <v>46</v>
      </c>
      <c r="D91" s="72" t="s">
        <v>123</v>
      </c>
    </row>
    <row r="92" spans="1:4" ht="15.75" thickBot="1" x14ac:dyDescent="0.3">
      <c r="A92" s="70"/>
      <c r="B92" s="72" t="s">
        <v>94</v>
      </c>
      <c r="C92" s="71" t="s">
        <v>123</v>
      </c>
      <c r="D92" s="83">
        <v>1676.6849999999999</v>
      </c>
    </row>
    <row r="93" spans="1:4" ht="15.75" thickBot="1" x14ac:dyDescent="0.3">
      <c r="A93" s="70"/>
      <c r="B93" s="72" t="s">
        <v>95</v>
      </c>
      <c r="C93" s="71" t="s">
        <v>14</v>
      </c>
      <c r="D93" s="83">
        <f>18980.08-110.84</f>
        <v>18869.240000000002</v>
      </c>
    </row>
    <row r="94" spans="1:4" ht="15.75" thickBot="1" x14ac:dyDescent="0.3">
      <c r="A94" s="70"/>
      <c r="B94" s="71" t="s">
        <v>96</v>
      </c>
      <c r="C94" s="71" t="s">
        <v>14</v>
      </c>
      <c r="D94" s="87">
        <v>11454.7</v>
      </c>
    </row>
    <row r="95" spans="1:4" ht="15.75" thickBot="1" x14ac:dyDescent="0.3">
      <c r="A95" s="70"/>
      <c r="B95" s="71" t="s">
        <v>97</v>
      </c>
      <c r="C95" s="71" t="s">
        <v>14</v>
      </c>
      <c r="D95" s="87">
        <f>D93-D94</f>
        <v>7414.5400000000009</v>
      </c>
    </row>
    <row r="96" spans="1:4" ht="15.75" thickBot="1" x14ac:dyDescent="0.3">
      <c r="A96" s="70"/>
      <c r="B96" s="71" t="s">
        <v>98</v>
      </c>
      <c r="C96" s="71" t="s">
        <v>14</v>
      </c>
      <c r="D96" s="87">
        <v>0</v>
      </c>
    </row>
    <row r="97" spans="1:4" ht="15.75" thickBot="1" x14ac:dyDescent="0.3">
      <c r="A97" s="70"/>
      <c r="B97" s="71" t="s">
        <v>99</v>
      </c>
      <c r="C97" s="71" t="s">
        <v>14</v>
      </c>
      <c r="D97" s="87">
        <f>D94</f>
        <v>11454.7</v>
      </c>
    </row>
    <row r="98" spans="1:4" ht="15.75" thickBot="1" x14ac:dyDescent="0.3">
      <c r="A98" s="70"/>
      <c r="B98" s="71" t="s">
        <v>100</v>
      </c>
      <c r="C98" s="71" t="s">
        <v>14</v>
      </c>
      <c r="D98" s="87">
        <v>0</v>
      </c>
    </row>
    <row r="99" spans="1:4" ht="15.75" thickBot="1" x14ac:dyDescent="0.3">
      <c r="A99" s="70"/>
      <c r="B99" s="72" t="s">
        <v>101</v>
      </c>
      <c r="C99" s="71" t="s">
        <v>14</v>
      </c>
      <c r="D99" s="83">
        <v>0</v>
      </c>
    </row>
    <row r="100" spans="1:4" x14ac:dyDescent="0.25">
      <c r="A100" s="88"/>
      <c r="B100" s="89"/>
      <c r="C100" s="90"/>
      <c r="D100" s="91"/>
    </row>
    <row r="101" spans="1:4" ht="15.75" thickBot="1" x14ac:dyDescent="0.3">
      <c r="A101" s="54" t="s">
        <v>106</v>
      </c>
      <c r="B101" s="52"/>
      <c r="C101" s="52"/>
      <c r="D101" s="52"/>
    </row>
    <row r="102" spans="1:4" ht="15.75" thickBot="1" x14ac:dyDescent="0.3">
      <c r="A102" s="68" t="s">
        <v>108</v>
      </c>
      <c r="B102" s="77" t="s">
        <v>66</v>
      </c>
      <c r="C102" s="76" t="s">
        <v>107</v>
      </c>
      <c r="D102" s="77">
        <v>0</v>
      </c>
    </row>
    <row r="103" spans="1:4" ht="15.75" thickBot="1" x14ac:dyDescent="0.3">
      <c r="A103" s="70" t="s">
        <v>109</v>
      </c>
      <c r="B103" s="72" t="s">
        <v>67</v>
      </c>
      <c r="C103" s="71" t="s">
        <v>107</v>
      </c>
      <c r="D103" s="72">
        <v>0</v>
      </c>
    </row>
    <row r="104" spans="1:4" ht="15.75" thickBot="1" x14ac:dyDescent="0.3">
      <c r="A104" s="70" t="s">
        <v>110</v>
      </c>
      <c r="B104" s="72" t="s">
        <v>68</v>
      </c>
      <c r="C104" s="71" t="s">
        <v>107</v>
      </c>
      <c r="D104" s="72">
        <v>0</v>
      </c>
    </row>
    <row r="105" spans="1:4" ht="15.75" thickBot="1" x14ac:dyDescent="0.3">
      <c r="A105" s="70" t="s">
        <v>111</v>
      </c>
      <c r="B105" s="72" t="s">
        <v>69</v>
      </c>
      <c r="C105" s="71" t="s">
        <v>14</v>
      </c>
      <c r="D105" s="83">
        <v>0</v>
      </c>
    </row>
    <row r="106" spans="1:4" x14ac:dyDescent="0.25">
      <c r="A106" s="52"/>
      <c r="B106" s="52"/>
      <c r="C106" s="52"/>
      <c r="D106" s="52"/>
    </row>
    <row r="107" spans="1:4" ht="15.75" thickBot="1" x14ac:dyDescent="0.3">
      <c r="A107" s="54" t="s">
        <v>112</v>
      </c>
      <c r="B107" s="52"/>
      <c r="C107" s="52"/>
      <c r="D107" s="52"/>
    </row>
    <row r="108" spans="1:4" ht="15.75" thickBot="1" x14ac:dyDescent="0.3">
      <c r="A108" s="78">
        <v>48</v>
      </c>
      <c r="B108" s="77" t="s">
        <v>113</v>
      </c>
      <c r="C108" s="76" t="s">
        <v>107</v>
      </c>
      <c r="D108" s="77">
        <v>0</v>
      </c>
    </row>
    <row r="109" spans="1:4" ht="15.75" thickBot="1" x14ac:dyDescent="0.3">
      <c r="A109" s="92">
        <v>49</v>
      </c>
      <c r="B109" s="72" t="s">
        <v>114</v>
      </c>
      <c r="C109" s="71" t="s">
        <v>107</v>
      </c>
      <c r="D109" s="72">
        <v>0</v>
      </c>
    </row>
    <row r="110" spans="1:4" ht="15.75" thickBot="1" x14ac:dyDescent="0.3">
      <c r="A110" s="93">
        <v>50</v>
      </c>
      <c r="B110" s="94" t="s">
        <v>115</v>
      </c>
      <c r="C110" s="95" t="s">
        <v>14</v>
      </c>
      <c r="D110" s="93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0"/>
  <sheetViews>
    <sheetView topLeftCell="A157" workbookViewId="0">
      <selection activeCell="D171" sqref="D171"/>
    </sheetView>
  </sheetViews>
  <sheetFormatPr defaultRowHeight="15" x14ac:dyDescent="0.25"/>
  <cols>
    <col min="2" max="2" width="69.5703125" customWidth="1"/>
    <col min="3" max="3" width="11.28515625" customWidth="1"/>
    <col min="4" max="4" width="63.42578125" customWidth="1"/>
  </cols>
  <sheetData>
    <row r="1" spans="1:4" x14ac:dyDescent="0.25">
      <c r="A1" s="51" t="s">
        <v>0</v>
      </c>
      <c r="B1" s="52"/>
      <c r="C1" s="52"/>
      <c r="D1" s="52"/>
    </row>
    <row r="2" spans="1:4" x14ac:dyDescent="0.25">
      <c r="A2" s="53" t="s">
        <v>192</v>
      </c>
      <c r="B2" s="52"/>
      <c r="C2" s="52"/>
      <c r="D2" s="52"/>
    </row>
    <row r="3" spans="1:4" x14ac:dyDescent="0.25">
      <c r="A3" s="52"/>
      <c r="B3" s="52"/>
      <c r="C3" s="52"/>
      <c r="D3" s="52"/>
    </row>
    <row r="4" spans="1:4" x14ac:dyDescent="0.25">
      <c r="A4" s="52"/>
      <c r="B4" s="52"/>
      <c r="C4" s="52"/>
      <c r="D4" s="3" t="s">
        <v>6</v>
      </c>
    </row>
    <row r="5" spans="1:4" x14ac:dyDescent="0.25">
      <c r="A5" s="110" t="s">
        <v>7</v>
      </c>
      <c r="B5" s="110"/>
      <c r="C5" s="110"/>
      <c r="D5" s="110"/>
    </row>
    <row r="6" spans="1:4" x14ac:dyDescent="0.25">
      <c r="A6" s="110" t="s">
        <v>193</v>
      </c>
      <c r="B6" s="110"/>
      <c r="C6" s="110"/>
      <c r="D6" s="110"/>
    </row>
    <row r="7" spans="1:4" x14ac:dyDescent="0.25">
      <c r="A7" s="52"/>
      <c r="B7" s="96" t="s">
        <v>9</v>
      </c>
      <c r="C7" s="5">
        <v>42123</v>
      </c>
      <c r="D7" s="52"/>
    </row>
    <row r="8" spans="1:4" x14ac:dyDescent="0.25">
      <c r="A8" s="52"/>
      <c r="B8" s="96" t="s">
        <v>10</v>
      </c>
      <c r="C8" s="5">
        <v>41640</v>
      </c>
      <c r="D8" s="52"/>
    </row>
    <row r="9" spans="1:4" x14ac:dyDescent="0.25">
      <c r="A9" s="52"/>
      <c r="B9" s="96" t="s">
        <v>11</v>
      </c>
      <c r="C9" s="5">
        <v>42004</v>
      </c>
      <c r="D9" s="52"/>
    </row>
    <row r="10" spans="1:4" x14ac:dyDescent="0.25">
      <c r="A10" s="4"/>
      <c r="B10" s="5"/>
      <c r="C10" s="52"/>
      <c r="D10" s="52"/>
    </row>
    <row r="11" spans="1:4" ht="15.75" thickBot="1" x14ac:dyDescent="0.3">
      <c r="A11" s="54" t="s">
        <v>12</v>
      </c>
      <c r="B11" s="52"/>
      <c r="C11" s="52"/>
      <c r="D11" s="52"/>
    </row>
    <row r="12" spans="1:4" ht="16.5" thickBot="1" x14ac:dyDescent="0.3">
      <c r="A12" s="55" t="s">
        <v>2</v>
      </c>
      <c r="B12" s="55" t="s">
        <v>3</v>
      </c>
      <c r="C12" s="55" t="s">
        <v>4</v>
      </c>
      <c r="D12" s="56" t="s">
        <v>5</v>
      </c>
    </row>
    <row r="13" spans="1:4" x14ac:dyDescent="0.25">
      <c r="A13" s="57" t="s">
        <v>18</v>
      </c>
      <c r="B13" s="58" t="s">
        <v>13</v>
      </c>
      <c r="C13" s="59" t="s">
        <v>14</v>
      </c>
      <c r="D13" s="60">
        <v>0</v>
      </c>
    </row>
    <row r="14" spans="1:4" x14ac:dyDescent="0.25">
      <c r="A14" s="61" t="s">
        <v>19</v>
      </c>
      <c r="B14" s="62" t="s">
        <v>35</v>
      </c>
      <c r="C14" s="62" t="s">
        <v>14</v>
      </c>
      <c r="D14" s="63">
        <v>0</v>
      </c>
    </row>
    <row r="15" spans="1:4" x14ac:dyDescent="0.25">
      <c r="A15" s="61" t="s">
        <v>20</v>
      </c>
      <c r="B15" s="62" t="s">
        <v>36</v>
      </c>
      <c r="C15" s="62" t="s">
        <v>14</v>
      </c>
      <c r="D15" s="63">
        <v>0</v>
      </c>
    </row>
    <row r="16" spans="1:4" x14ac:dyDescent="0.25">
      <c r="A16" s="61" t="s">
        <v>21</v>
      </c>
      <c r="B16" s="64" t="s">
        <v>134</v>
      </c>
      <c r="C16" s="62" t="s">
        <v>14</v>
      </c>
      <c r="D16" s="63">
        <v>1279383.1599999999</v>
      </c>
    </row>
    <row r="17" spans="1:4" x14ac:dyDescent="0.25">
      <c r="A17" s="61" t="s">
        <v>22</v>
      </c>
      <c r="B17" s="62" t="s">
        <v>37</v>
      </c>
      <c r="C17" s="62" t="s">
        <v>14</v>
      </c>
      <c r="D17" s="63">
        <f>1099134.51+7115.9976</f>
        <v>1106250.5075999999</v>
      </c>
    </row>
    <row r="18" spans="1:4" x14ac:dyDescent="0.25">
      <c r="A18" s="61" t="s">
        <v>23</v>
      </c>
      <c r="B18" s="61" t="s">
        <v>135</v>
      </c>
      <c r="C18" s="62" t="s">
        <v>14</v>
      </c>
      <c r="D18" s="63">
        <f>59641.42+72609.0824</f>
        <v>132250.5024</v>
      </c>
    </row>
    <row r="19" spans="1:4" x14ac:dyDescent="0.25">
      <c r="A19" s="61" t="s">
        <v>24</v>
      </c>
      <c r="B19" s="62" t="s">
        <v>38</v>
      </c>
      <c r="C19" s="62" t="s">
        <v>14</v>
      </c>
      <c r="D19" s="63">
        <v>0</v>
      </c>
    </row>
    <row r="20" spans="1:4" x14ac:dyDescent="0.25">
      <c r="A20" s="61" t="s">
        <v>25</v>
      </c>
      <c r="B20" s="64" t="s">
        <v>15</v>
      </c>
      <c r="C20" s="62" t="s">
        <v>14</v>
      </c>
      <c r="D20" s="63">
        <v>893552.54</v>
      </c>
    </row>
    <row r="21" spans="1:4" x14ac:dyDescent="0.25">
      <c r="A21" s="61" t="s">
        <v>26</v>
      </c>
      <c r="B21" s="62" t="s">
        <v>39</v>
      </c>
      <c r="C21" s="62" t="s">
        <v>14</v>
      </c>
      <c r="D21" s="63">
        <f>808431.57+77720.97</f>
        <v>886152.53999999992</v>
      </c>
    </row>
    <row r="22" spans="1:4" x14ac:dyDescent="0.25">
      <c r="A22" s="61" t="s">
        <v>27</v>
      </c>
      <c r="B22" s="62" t="s">
        <v>40</v>
      </c>
      <c r="C22" s="62" t="s">
        <v>14</v>
      </c>
      <c r="D22" s="63">
        <v>0</v>
      </c>
    </row>
    <row r="23" spans="1:4" x14ac:dyDescent="0.25">
      <c r="A23" s="61" t="s">
        <v>28</v>
      </c>
      <c r="B23" s="62" t="s">
        <v>41</v>
      </c>
      <c r="C23" s="62" t="s">
        <v>14</v>
      </c>
      <c r="D23" s="63">
        <v>0</v>
      </c>
    </row>
    <row r="24" spans="1:4" x14ac:dyDescent="0.25">
      <c r="A24" s="61" t="s">
        <v>29</v>
      </c>
      <c r="B24" s="62" t="s">
        <v>42</v>
      </c>
      <c r="C24" s="62" t="s">
        <v>14</v>
      </c>
      <c r="D24" s="63">
        <v>7400</v>
      </c>
    </row>
    <row r="25" spans="1:4" x14ac:dyDescent="0.25">
      <c r="A25" s="61" t="s">
        <v>30</v>
      </c>
      <c r="B25" s="62" t="s">
        <v>43</v>
      </c>
      <c r="C25" s="62" t="s">
        <v>14</v>
      </c>
      <c r="D25" s="63">
        <v>0</v>
      </c>
    </row>
    <row r="26" spans="1:4" x14ac:dyDescent="0.25">
      <c r="A26" s="61" t="s">
        <v>31</v>
      </c>
      <c r="B26" s="64" t="s">
        <v>16</v>
      </c>
      <c r="C26" s="62" t="s">
        <v>14</v>
      </c>
      <c r="D26" s="63">
        <v>893552.54</v>
      </c>
    </row>
    <row r="27" spans="1:4" x14ac:dyDescent="0.25">
      <c r="A27" s="61" t="s">
        <v>32</v>
      </c>
      <c r="B27" s="64" t="s">
        <v>17</v>
      </c>
      <c r="C27" s="62" t="s">
        <v>14</v>
      </c>
      <c r="D27" s="63">
        <v>-417511.67</v>
      </c>
    </row>
    <row r="28" spans="1:4" x14ac:dyDescent="0.25">
      <c r="A28" s="61" t="s">
        <v>33</v>
      </c>
      <c r="B28" s="62" t="s">
        <v>35</v>
      </c>
      <c r="C28" s="62" t="s">
        <v>14</v>
      </c>
      <c r="D28" s="63">
        <v>0</v>
      </c>
    </row>
    <row r="29" spans="1:4" ht="15.75" thickBot="1" x14ac:dyDescent="0.3">
      <c r="A29" s="65" t="s">
        <v>34</v>
      </c>
      <c r="B29" s="66" t="s">
        <v>36</v>
      </c>
      <c r="C29" s="66"/>
      <c r="D29" s="67">
        <v>417511.67</v>
      </c>
    </row>
    <row r="30" spans="1:4" x14ac:dyDescent="0.25">
      <c r="A30" s="52"/>
      <c r="B30" s="52"/>
      <c r="C30" s="52"/>
      <c r="D30" s="52"/>
    </row>
    <row r="31" spans="1:4" ht="15.75" thickBot="1" x14ac:dyDescent="0.3">
      <c r="A31" s="54" t="s">
        <v>44</v>
      </c>
      <c r="B31" s="52"/>
      <c r="C31" s="52"/>
      <c r="D31" s="52"/>
    </row>
    <row r="32" spans="1:4" ht="15.75" thickBot="1" x14ac:dyDescent="0.3">
      <c r="A32" s="68" t="s">
        <v>49</v>
      </c>
      <c r="B32" s="69" t="s">
        <v>45</v>
      </c>
      <c r="C32" s="69" t="s">
        <v>46</v>
      </c>
      <c r="D32" s="103" t="s">
        <v>54</v>
      </c>
    </row>
    <row r="33" spans="1:4" ht="15.75" thickBot="1" x14ac:dyDescent="0.3">
      <c r="A33" s="70"/>
      <c r="B33" s="71" t="s">
        <v>47</v>
      </c>
      <c r="C33" s="71" t="s">
        <v>46</v>
      </c>
      <c r="D33" s="72" t="s">
        <v>55</v>
      </c>
    </row>
    <row r="34" spans="1:4" ht="15.75" thickBot="1" x14ac:dyDescent="0.3">
      <c r="A34" s="70"/>
      <c r="B34" s="71" t="s">
        <v>48</v>
      </c>
      <c r="C34" s="71" t="s">
        <v>46</v>
      </c>
      <c r="D34" s="72" t="s">
        <v>137</v>
      </c>
    </row>
    <row r="35" spans="1:4" ht="15.75" thickBot="1" x14ac:dyDescent="0.3">
      <c r="A35" s="70"/>
      <c r="B35" s="71" t="s">
        <v>117</v>
      </c>
      <c r="C35" s="71" t="s">
        <v>46</v>
      </c>
      <c r="D35" s="40" t="s">
        <v>116</v>
      </c>
    </row>
    <row r="36" spans="1:4" ht="15.75" thickBot="1" x14ac:dyDescent="0.3">
      <c r="A36" s="70" t="s">
        <v>74</v>
      </c>
      <c r="B36" s="74" t="s">
        <v>45</v>
      </c>
      <c r="C36" s="74" t="s">
        <v>46</v>
      </c>
      <c r="D36" s="75" t="s">
        <v>57</v>
      </c>
    </row>
    <row r="37" spans="1:4" ht="15.75" thickBot="1" x14ac:dyDescent="0.3">
      <c r="A37" s="70"/>
      <c r="B37" s="71" t="s">
        <v>47</v>
      </c>
      <c r="C37" s="71" t="s">
        <v>46</v>
      </c>
      <c r="D37" s="72" t="s">
        <v>58</v>
      </c>
    </row>
    <row r="38" spans="1:4" ht="15.75" thickBot="1" x14ac:dyDescent="0.3">
      <c r="A38" s="70"/>
      <c r="B38" s="71" t="s">
        <v>48</v>
      </c>
      <c r="C38" s="71" t="s">
        <v>46</v>
      </c>
      <c r="D38" s="72" t="s">
        <v>56</v>
      </c>
    </row>
    <row r="39" spans="1:4" ht="15.75" thickBot="1" x14ac:dyDescent="0.3">
      <c r="A39" s="70"/>
      <c r="B39" s="71" t="s">
        <v>117</v>
      </c>
      <c r="C39" s="71" t="s">
        <v>46</v>
      </c>
      <c r="D39" s="73">
        <v>3808160770</v>
      </c>
    </row>
    <row r="40" spans="1:4" ht="15.75" thickBot="1" x14ac:dyDescent="0.3">
      <c r="A40" s="70" t="s">
        <v>75</v>
      </c>
      <c r="B40" s="74" t="s">
        <v>45</v>
      </c>
      <c r="C40" s="74" t="s">
        <v>46</v>
      </c>
      <c r="D40" s="75" t="s">
        <v>59</v>
      </c>
    </row>
    <row r="41" spans="1:4" ht="15.75" thickBot="1" x14ac:dyDescent="0.3">
      <c r="A41" s="70"/>
      <c r="B41" s="71" t="s">
        <v>47</v>
      </c>
      <c r="C41" s="71" t="s">
        <v>46</v>
      </c>
      <c r="D41" s="72" t="s">
        <v>60</v>
      </c>
    </row>
    <row r="42" spans="1:4" ht="15.75" thickBot="1" x14ac:dyDescent="0.3">
      <c r="A42" s="70"/>
      <c r="B42" s="71" t="s">
        <v>48</v>
      </c>
      <c r="C42" s="71" t="s">
        <v>46</v>
      </c>
      <c r="D42" s="72" t="s">
        <v>61</v>
      </c>
    </row>
    <row r="43" spans="1:4" ht="15.75" thickBot="1" x14ac:dyDescent="0.3">
      <c r="A43" s="70"/>
      <c r="B43" s="71" t="s">
        <v>117</v>
      </c>
      <c r="C43" s="71" t="s">
        <v>46</v>
      </c>
      <c r="D43" s="73">
        <v>3807000117</v>
      </c>
    </row>
    <row r="44" spans="1:4" ht="15.75" thickBot="1" x14ac:dyDescent="0.3">
      <c r="A44" s="70" t="s">
        <v>76</v>
      </c>
      <c r="B44" s="74" t="s">
        <v>45</v>
      </c>
      <c r="C44" s="74" t="s">
        <v>46</v>
      </c>
      <c r="D44" s="75" t="s">
        <v>148</v>
      </c>
    </row>
    <row r="45" spans="1:4" ht="15.75" thickBot="1" x14ac:dyDescent="0.3">
      <c r="A45" s="70"/>
      <c r="B45" s="71" t="s">
        <v>47</v>
      </c>
      <c r="C45" s="71" t="s">
        <v>46</v>
      </c>
      <c r="D45" s="72" t="s">
        <v>149</v>
      </c>
    </row>
    <row r="46" spans="1:4" ht="15.75" thickBot="1" x14ac:dyDescent="0.3">
      <c r="A46" s="70"/>
      <c r="B46" s="71" t="s">
        <v>48</v>
      </c>
      <c r="C46" s="71" t="s">
        <v>46</v>
      </c>
      <c r="D46" s="72" t="s">
        <v>56</v>
      </c>
    </row>
    <row r="47" spans="1:4" ht="15.75" thickBot="1" x14ac:dyDescent="0.3">
      <c r="A47" s="70"/>
      <c r="B47" s="71" t="s">
        <v>117</v>
      </c>
      <c r="C47" s="71" t="s">
        <v>46</v>
      </c>
      <c r="D47" s="73">
        <v>3808140910</v>
      </c>
    </row>
    <row r="48" spans="1:4" ht="15.75" thickBot="1" x14ac:dyDescent="0.3">
      <c r="A48" s="70" t="s">
        <v>77</v>
      </c>
      <c r="B48" s="74" t="s">
        <v>45</v>
      </c>
      <c r="C48" s="74" t="s">
        <v>46</v>
      </c>
      <c r="D48" s="75" t="s">
        <v>153</v>
      </c>
    </row>
    <row r="49" spans="1:4" ht="15.75" thickBot="1" x14ac:dyDescent="0.3">
      <c r="A49" s="70"/>
      <c r="B49" s="71" t="s">
        <v>47</v>
      </c>
      <c r="C49" s="71" t="s">
        <v>46</v>
      </c>
      <c r="D49" s="72" t="s">
        <v>154</v>
      </c>
    </row>
    <row r="50" spans="1:4" ht="15.75" thickBot="1" x14ac:dyDescent="0.3">
      <c r="A50" s="70"/>
      <c r="B50" s="71" t="s">
        <v>48</v>
      </c>
      <c r="C50" s="71" t="s">
        <v>46</v>
      </c>
      <c r="D50" s="72" t="s">
        <v>152</v>
      </c>
    </row>
    <row r="51" spans="1:4" ht="15.75" thickBot="1" x14ac:dyDescent="0.3">
      <c r="A51" s="70"/>
      <c r="B51" s="71" t="s">
        <v>117</v>
      </c>
      <c r="C51" s="71" t="s">
        <v>46</v>
      </c>
      <c r="D51" s="99" t="s">
        <v>155</v>
      </c>
    </row>
    <row r="52" spans="1:4" ht="15.75" thickBot="1" x14ac:dyDescent="0.3">
      <c r="A52" s="70" t="s">
        <v>78</v>
      </c>
      <c r="B52" s="74" t="s">
        <v>45</v>
      </c>
      <c r="C52" s="74" t="s">
        <v>46</v>
      </c>
      <c r="D52" s="75" t="s">
        <v>156</v>
      </c>
    </row>
    <row r="53" spans="1:4" ht="15.75" thickBot="1" x14ac:dyDescent="0.3">
      <c r="A53" s="70"/>
      <c r="B53" s="71" t="s">
        <v>47</v>
      </c>
      <c r="C53" s="71" t="s">
        <v>46</v>
      </c>
      <c r="D53" s="72" t="s">
        <v>133</v>
      </c>
    </row>
    <row r="54" spans="1:4" ht="15.75" thickBot="1" x14ac:dyDescent="0.3">
      <c r="A54" s="70"/>
      <c r="B54" s="71" t="s">
        <v>48</v>
      </c>
      <c r="C54" s="71" t="s">
        <v>46</v>
      </c>
      <c r="D54" s="72" t="s">
        <v>56</v>
      </c>
    </row>
    <row r="55" spans="1:4" ht="15.75" thickBot="1" x14ac:dyDescent="0.3">
      <c r="A55" s="70"/>
      <c r="B55" s="71" t="s">
        <v>117</v>
      </c>
      <c r="C55" s="71" t="s">
        <v>46</v>
      </c>
      <c r="D55" s="73">
        <v>3808170471</v>
      </c>
    </row>
    <row r="56" spans="1:4" ht="15.75" thickBot="1" x14ac:dyDescent="0.3">
      <c r="A56" s="70" t="s">
        <v>79</v>
      </c>
      <c r="B56" s="74" t="s">
        <v>45</v>
      </c>
      <c r="C56" s="74" t="s">
        <v>46</v>
      </c>
      <c r="D56" s="75" t="s">
        <v>166</v>
      </c>
    </row>
    <row r="57" spans="1:4" ht="15.75" thickBot="1" x14ac:dyDescent="0.3">
      <c r="A57" s="70"/>
      <c r="B57" s="71" t="s">
        <v>47</v>
      </c>
      <c r="C57" s="71" t="s">
        <v>46</v>
      </c>
      <c r="D57" s="72" t="s">
        <v>167</v>
      </c>
    </row>
    <row r="58" spans="1:4" ht="15.75" thickBot="1" x14ac:dyDescent="0.3">
      <c r="A58" s="70"/>
      <c r="B58" s="71" t="s">
        <v>48</v>
      </c>
      <c r="C58" s="71" t="s">
        <v>46</v>
      </c>
      <c r="D58" s="72" t="s">
        <v>52</v>
      </c>
    </row>
    <row r="59" spans="1:4" ht="15.75" thickBot="1" x14ac:dyDescent="0.3">
      <c r="A59" s="70"/>
      <c r="B59" s="71" t="s">
        <v>117</v>
      </c>
      <c r="C59" s="71" t="s">
        <v>46</v>
      </c>
      <c r="D59" s="73">
        <v>3812092378</v>
      </c>
    </row>
    <row r="60" spans="1:4" ht="15.75" thickBot="1" x14ac:dyDescent="0.3">
      <c r="A60" s="70" t="s">
        <v>131</v>
      </c>
      <c r="B60" s="74" t="s">
        <v>45</v>
      </c>
      <c r="C60" s="74" t="s">
        <v>46</v>
      </c>
      <c r="D60" s="75" t="s">
        <v>129</v>
      </c>
    </row>
    <row r="61" spans="1:4" ht="15.75" thickBot="1" x14ac:dyDescent="0.3">
      <c r="A61" s="70"/>
      <c r="B61" s="71" t="s">
        <v>47</v>
      </c>
      <c r="C61" s="71" t="s">
        <v>46</v>
      </c>
      <c r="D61" s="72" t="s">
        <v>130</v>
      </c>
    </row>
    <row r="62" spans="1:4" ht="15.75" thickBot="1" x14ac:dyDescent="0.3">
      <c r="A62" s="70"/>
      <c r="B62" s="71" t="s">
        <v>48</v>
      </c>
      <c r="C62" s="71" t="s">
        <v>46</v>
      </c>
      <c r="D62" s="72" t="s">
        <v>52</v>
      </c>
    </row>
    <row r="63" spans="1:4" ht="15.75" thickBot="1" x14ac:dyDescent="0.3">
      <c r="A63" s="70"/>
      <c r="B63" s="71" t="s">
        <v>117</v>
      </c>
      <c r="C63" s="71" t="s">
        <v>46</v>
      </c>
      <c r="D63" s="99" t="s">
        <v>140</v>
      </c>
    </row>
    <row r="64" spans="1:4" ht="15.75" thickBot="1" x14ac:dyDescent="0.3">
      <c r="A64" s="70" t="s">
        <v>168</v>
      </c>
      <c r="B64" s="74" t="s">
        <v>45</v>
      </c>
      <c r="C64" s="74" t="s">
        <v>46</v>
      </c>
      <c r="D64" s="75" t="s">
        <v>144</v>
      </c>
    </row>
    <row r="65" spans="1:4" ht="15.75" thickBot="1" x14ac:dyDescent="0.3">
      <c r="A65" s="70"/>
      <c r="B65" s="71" t="s">
        <v>47</v>
      </c>
      <c r="C65" s="71" t="s">
        <v>46</v>
      </c>
      <c r="D65" s="72" t="s">
        <v>145</v>
      </c>
    </row>
    <row r="66" spans="1:4" ht="15.75" thickBot="1" x14ac:dyDescent="0.3">
      <c r="A66" s="70"/>
      <c r="B66" s="71" t="s">
        <v>48</v>
      </c>
      <c r="C66" s="71" t="s">
        <v>46</v>
      </c>
      <c r="D66" s="72" t="s">
        <v>52</v>
      </c>
    </row>
    <row r="67" spans="1:4" ht="15.75" thickBot="1" x14ac:dyDescent="0.3">
      <c r="A67" s="70"/>
      <c r="B67" s="71" t="s">
        <v>117</v>
      </c>
      <c r="C67" s="71" t="s">
        <v>46</v>
      </c>
      <c r="D67" s="73">
        <v>3811145228</v>
      </c>
    </row>
    <row r="68" spans="1:4" ht="15.75" thickBot="1" x14ac:dyDescent="0.3">
      <c r="A68" s="70" t="s">
        <v>169</v>
      </c>
      <c r="B68" s="74" t="s">
        <v>45</v>
      </c>
      <c r="C68" s="74" t="s">
        <v>46</v>
      </c>
      <c r="D68" s="75" t="s">
        <v>157</v>
      </c>
    </row>
    <row r="69" spans="1:4" ht="15.75" thickBot="1" x14ac:dyDescent="0.3">
      <c r="A69" s="70"/>
      <c r="B69" s="71" t="s">
        <v>47</v>
      </c>
      <c r="C69" s="71" t="s">
        <v>46</v>
      </c>
      <c r="D69" s="72" t="s">
        <v>118</v>
      </c>
    </row>
    <row r="70" spans="1:4" ht="15.75" thickBot="1" x14ac:dyDescent="0.3">
      <c r="A70" s="70"/>
      <c r="B70" s="71" t="s">
        <v>48</v>
      </c>
      <c r="C70" s="71" t="s">
        <v>46</v>
      </c>
      <c r="D70" s="104" t="s">
        <v>56</v>
      </c>
    </row>
    <row r="71" spans="1:4" ht="15.75" thickBot="1" x14ac:dyDescent="0.3">
      <c r="A71" s="70"/>
      <c r="B71" s="71" t="s">
        <v>117</v>
      </c>
      <c r="C71" s="71" t="s">
        <v>46</v>
      </c>
      <c r="D71" s="99" t="s">
        <v>119</v>
      </c>
    </row>
    <row r="72" spans="1:4" ht="15.75" thickBot="1" x14ac:dyDescent="0.3">
      <c r="A72" s="70" t="s">
        <v>170</v>
      </c>
      <c r="B72" s="74" t="s">
        <v>45</v>
      </c>
      <c r="C72" s="74" t="s">
        <v>46</v>
      </c>
      <c r="D72" s="75" t="s">
        <v>158</v>
      </c>
    </row>
    <row r="73" spans="1:4" ht="15.75" thickBot="1" x14ac:dyDescent="0.3">
      <c r="A73" s="70"/>
      <c r="B73" s="71" t="s">
        <v>47</v>
      </c>
      <c r="C73" s="71" t="s">
        <v>46</v>
      </c>
      <c r="D73" s="72" t="s">
        <v>159</v>
      </c>
    </row>
    <row r="74" spans="1:4" ht="15.75" thickBot="1" x14ac:dyDescent="0.3">
      <c r="A74" s="70"/>
      <c r="B74" s="71" t="s">
        <v>48</v>
      </c>
      <c r="C74" s="71" t="s">
        <v>46</v>
      </c>
      <c r="D74" s="104" t="s">
        <v>56</v>
      </c>
    </row>
    <row r="75" spans="1:4" ht="15.75" thickBot="1" x14ac:dyDescent="0.3">
      <c r="A75" s="70"/>
      <c r="B75" s="71" t="s">
        <v>117</v>
      </c>
      <c r="C75" s="71" t="s">
        <v>46</v>
      </c>
      <c r="D75" s="99" t="s">
        <v>160</v>
      </c>
    </row>
    <row r="76" spans="1:4" ht="15.75" thickBot="1" x14ac:dyDescent="0.3">
      <c r="A76" s="70" t="s">
        <v>171</v>
      </c>
      <c r="B76" s="74" t="s">
        <v>45</v>
      </c>
      <c r="C76" s="74" t="s">
        <v>46</v>
      </c>
      <c r="D76" s="75" t="s">
        <v>158</v>
      </c>
    </row>
    <row r="77" spans="1:4" ht="15.75" thickBot="1" x14ac:dyDescent="0.3">
      <c r="A77" s="70"/>
      <c r="B77" s="71" t="s">
        <v>47</v>
      </c>
      <c r="C77" s="71" t="s">
        <v>46</v>
      </c>
      <c r="D77" s="72" t="s">
        <v>162</v>
      </c>
    </row>
    <row r="78" spans="1:4" ht="15.75" thickBot="1" x14ac:dyDescent="0.3">
      <c r="A78" s="70"/>
      <c r="B78" s="71" t="s">
        <v>48</v>
      </c>
      <c r="C78" s="71" t="s">
        <v>46</v>
      </c>
      <c r="D78" s="104" t="s">
        <v>56</v>
      </c>
    </row>
    <row r="79" spans="1:4" ht="15.75" thickBot="1" x14ac:dyDescent="0.3">
      <c r="A79" s="70"/>
      <c r="B79" s="71" t="s">
        <v>117</v>
      </c>
      <c r="C79" s="71" t="s">
        <v>46</v>
      </c>
      <c r="D79" s="99" t="s">
        <v>163</v>
      </c>
    </row>
    <row r="80" spans="1:4" ht="15.75" thickBot="1" x14ac:dyDescent="0.3">
      <c r="A80" s="70" t="s">
        <v>172</v>
      </c>
      <c r="B80" s="74" t="s">
        <v>45</v>
      </c>
      <c r="C80" s="74" t="s">
        <v>46</v>
      </c>
      <c r="D80" s="75" t="s">
        <v>178</v>
      </c>
    </row>
    <row r="81" spans="1:4" ht="15.75" thickBot="1" x14ac:dyDescent="0.3">
      <c r="A81" s="70"/>
      <c r="B81" s="71" t="s">
        <v>47</v>
      </c>
      <c r="C81" s="71" t="s">
        <v>46</v>
      </c>
      <c r="D81" s="72" t="s">
        <v>162</v>
      </c>
    </row>
    <row r="82" spans="1:4" ht="15.75" thickBot="1" x14ac:dyDescent="0.3">
      <c r="A82" s="70"/>
      <c r="B82" s="71" t="s">
        <v>48</v>
      </c>
      <c r="C82" s="71" t="s">
        <v>46</v>
      </c>
      <c r="D82" s="104" t="s">
        <v>56</v>
      </c>
    </row>
    <row r="83" spans="1:4" ht="15.75" thickBot="1" x14ac:dyDescent="0.3">
      <c r="A83" s="70"/>
      <c r="B83" s="71" t="s">
        <v>117</v>
      </c>
      <c r="C83" s="71" t="s">
        <v>46</v>
      </c>
      <c r="D83" s="99" t="s">
        <v>163</v>
      </c>
    </row>
    <row r="84" spans="1:4" ht="15.75" thickBot="1" x14ac:dyDescent="0.3">
      <c r="A84" s="70" t="s">
        <v>173</v>
      </c>
      <c r="B84" s="74" t="s">
        <v>45</v>
      </c>
      <c r="C84" s="74" t="s">
        <v>46</v>
      </c>
      <c r="D84" s="75" t="s">
        <v>178</v>
      </c>
    </row>
    <row r="85" spans="1:4" ht="15.75" thickBot="1" x14ac:dyDescent="0.3">
      <c r="A85" s="70"/>
      <c r="B85" s="71" t="s">
        <v>47</v>
      </c>
      <c r="C85" s="71" t="s">
        <v>46</v>
      </c>
      <c r="D85" s="72" t="s">
        <v>164</v>
      </c>
    </row>
    <row r="86" spans="1:4" ht="15.75" thickBot="1" x14ac:dyDescent="0.3">
      <c r="A86" s="70"/>
      <c r="B86" s="71" t="s">
        <v>48</v>
      </c>
      <c r="C86" s="71" t="s">
        <v>46</v>
      </c>
      <c r="D86" s="104" t="s">
        <v>56</v>
      </c>
    </row>
    <row r="87" spans="1:4" ht="15.75" thickBot="1" x14ac:dyDescent="0.3">
      <c r="A87" s="70"/>
      <c r="B87" s="71" t="s">
        <v>117</v>
      </c>
      <c r="C87" s="71" t="s">
        <v>46</v>
      </c>
      <c r="D87" s="99" t="s">
        <v>165</v>
      </c>
    </row>
    <row r="88" spans="1:4" ht="15.75" thickBot="1" x14ac:dyDescent="0.3">
      <c r="A88" s="70" t="s">
        <v>174</v>
      </c>
      <c r="B88" s="74" t="s">
        <v>45</v>
      </c>
      <c r="C88" s="74" t="s">
        <v>46</v>
      </c>
      <c r="D88" s="75" t="s">
        <v>63</v>
      </c>
    </row>
    <row r="89" spans="1:4" ht="15.75" thickBot="1" x14ac:dyDescent="0.3">
      <c r="A89" s="70"/>
      <c r="B89" s="71" t="s">
        <v>47</v>
      </c>
      <c r="C89" s="71" t="s">
        <v>46</v>
      </c>
      <c r="D89" s="72" t="s">
        <v>64</v>
      </c>
    </row>
    <row r="90" spans="1:4" ht="15.75" thickBot="1" x14ac:dyDescent="0.3">
      <c r="A90" s="70"/>
      <c r="B90" s="71" t="s">
        <v>48</v>
      </c>
      <c r="C90" s="71" t="s">
        <v>46</v>
      </c>
      <c r="D90" s="72" t="s">
        <v>143</v>
      </c>
    </row>
    <row r="91" spans="1:4" ht="15.75" thickBot="1" x14ac:dyDescent="0.3">
      <c r="A91" s="70"/>
      <c r="B91" s="71" t="s">
        <v>117</v>
      </c>
      <c r="C91" s="71" t="s">
        <v>46</v>
      </c>
      <c r="D91" s="73">
        <v>3811171757</v>
      </c>
    </row>
    <row r="92" spans="1:4" ht="15.75" thickBot="1" x14ac:dyDescent="0.3">
      <c r="A92" s="70" t="s">
        <v>182</v>
      </c>
      <c r="B92" s="74" t="s">
        <v>45</v>
      </c>
      <c r="C92" s="74" t="s">
        <v>46</v>
      </c>
      <c r="D92" s="75" t="s">
        <v>194</v>
      </c>
    </row>
    <row r="93" spans="1:4" ht="15.75" thickBot="1" x14ac:dyDescent="0.3">
      <c r="A93" s="70"/>
      <c r="B93" s="71" t="s">
        <v>47</v>
      </c>
      <c r="C93" s="71" t="s">
        <v>46</v>
      </c>
      <c r="D93" s="72" t="s">
        <v>128</v>
      </c>
    </row>
    <row r="94" spans="1:4" ht="15.75" thickBot="1" x14ac:dyDescent="0.3">
      <c r="A94" s="70"/>
      <c r="B94" s="71" t="s">
        <v>48</v>
      </c>
      <c r="C94" s="71" t="s">
        <v>46</v>
      </c>
      <c r="D94" s="72" t="s">
        <v>52</v>
      </c>
    </row>
    <row r="95" spans="1:4" ht="15.75" thickBot="1" x14ac:dyDescent="0.3">
      <c r="A95" s="70"/>
      <c r="B95" s="71" t="s">
        <v>117</v>
      </c>
      <c r="C95" s="71" t="s">
        <v>46</v>
      </c>
      <c r="D95" s="73">
        <v>3810333490</v>
      </c>
    </row>
    <row r="96" spans="1:4" ht="15.75" thickBot="1" x14ac:dyDescent="0.3">
      <c r="A96" s="70" t="s">
        <v>196</v>
      </c>
      <c r="B96" s="74" t="s">
        <v>45</v>
      </c>
      <c r="C96" s="74" t="s">
        <v>46</v>
      </c>
      <c r="D96" s="75" t="s">
        <v>187</v>
      </c>
    </row>
    <row r="97" spans="1:4" ht="15.75" thickBot="1" x14ac:dyDescent="0.3">
      <c r="A97" s="70"/>
      <c r="B97" s="71" t="s">
        <v>47</v>
      </c>
      <c r="C97" s="71" t="s">
        <v>46</v>
      </c>
      <c r="D97" s="72" t="s">
        <v>188</v>
      </c>
    </row>
    <row r="98" spans="1:4" ht="15.75" thickBot="1" x14ac:dyDescent="0.3">
      <c r="A98" s="70"/>
      <c r="B98" s="71" t="s">
        <v>48</v>
      </c>
      <c r="C98" s="71" t="s">
        <v>46</v>
      </c>
      <c r="D98" s="72" t="s">
        <v>52</v>
      </c>
    </row>
    <row r="99" spans="1:4" ht="15.75" thickBot="1" x14ac:dyDescent="0.3">
      <c r="A99" s="70"/>
      <c r="B99" s="71" t="s">
        <v>117</v>
      </c>
      <c r="C99" s="71" t="s">
        <v>46</v>
      </c>
      <c r="D99" s="73">
        <v>3808081373</v>
      </c>
    </row>
    <row r="100" spans="1:4" ht="15.75" thickBot="1" x14ac:dyDescent="0.3">
      <c r="A100" s="70" t="s">
        <v>197</v>
      </c>
      <c r="B100" s="74" t="s">
        <v>45</v>
      </c>
      <c r="C100" s="74" t="s">
        <v>46</v>
      </c>
      <c r="D100" s="75" t="s">
        <v>195</v>
      </c>
    </row>
    <row r="101" spans="1:4" ht="15.75" thickBot="1" x14ac:dyDescent="0.3">
      <c r="A101" s="70"/>
      <c r="B101" s="71" t="s">
        <v>47</v>
      </c>
      <c r="C101" s="71" t="s">
        <v>46</v>
      </c>
      <c r="D101" s="72" t="s">
        <v>128</v>
      </c>
    </row>
    <row r="102" spans="1:4" ht="15.75" thickBot="1" x14ac:dyDescent="0.3">
      <c r="A102" s="70"/>
      <c r="B102" s="71" t="s">
        <v>48</v>
      </c>
      <c r="C102" s="71" t="s">
        <v>46</v>
      </c>
      <c r="D102" s="72" t="s">
        <v>52</v>
      </c>
    </row>
    <row r="103" spans="1:4" ht="15.75" thickBot="1" x14ac:dyDescent="0.3">
      <c r="A103" s="70"/>
      <c r="B103" s="71" t="s">
        <v>117</v>
      </c>
      <c r="C103" s="71" t="s">
        <v>46</v>
      </c>
      <c r="D103" s="73">
        <v>3810333490</v>
      </c>
    </row>
    <row r="104" spans="1:4" x14ac:dyDescent="0.25">
      <c r="A104" s="52"/>
      <c r="B104" s="52"/>
      <c r="C104" s="52"/>
      <c r="D104" s="52"/>
    </row>
    <row r="105" spans="1:4" ht="15.75" thickBot="1" x14ac:dyDescent="0.3">
      <c r="A105" s="54" t="s">
        <v>65</v>
      </c>
      <c r="B105" s="52"/>
      <c r="C105" s="52"/>
      <c r="D105" s="52"/>
    </row>
    <row r="106" spans="1:4" ht="15.75" thickBot="1" x14ac:dyDescent="0.3">
      <c r="A106" s="68" t="s">
        <v>70</v>
      </c>
      <c r="B106" s="76" t="s">
        <v>66</v>
      </c>
      <c r="C106" s="76" t="s">
        <v>46</v>
      </c>
      <c r="D106" s="77">
        <v>0</v>
      </c>
    </row>
    <row r="107" spans="1:4" ht="15.75" thickBot="1" x14ac:dyDescent="0.3">
      <c r="A107" s="70" t="s">
        <v>71</v>
      </c>
      <c r="B107" s="71" t="s">
        <v>67</v>
      </c>
      <c r="C107" s="71" t="s">
        <v>46</v>
      </c>
      <c r="D107" s="72">
        <v>0</v>
      </c>
    </row>
    <row r="108" spans="1:4" ht="15.75" thickBot="1" x14ac:dyDescent="0.3">
      <c r="A108" s="70" t="s">
        <v>72</v>
      </c>
      <c r="B108" s="71" t="s">
        <v>68</v>
      </c>
      <c r="C108" s="71" t="s">
        <v>46</v>
      </c>
      <c r="D108" s="72">
        <v>0</v>
      </c>
    </row>
    <row r="109" spans="1:4" ht="15.75" thickBot="1" x14ac:dyDescent="0.3">
      <c r="A109" s="68" t="s">
        <v>73</v>
      </c>
      <c r="B109" s="78" t="s">
        <v>69</v>
      </c>
      <c r="C109" s="78" t="s">
        <v>14</v>
      </c>
      <c r="D109" s="79">
        <v>0</v>
      </c>
    </row>
    <row r="110" spans="1:4" x14ac:dyDescent="0.25">
      <c r="A110" s="52"/>
      <c r="B110" s="52"/>
      <c r="C110" s="52"/>
      <c r="D110" s="52"/>
    </row>
    <row r="111" spans="1:4" ht="15.75" thickBot="1" x14ac:dyDescent="0.3">
      <c r="A111" s="54" t="s">
        <v>80</v>
      </c>
      <c r="B111" s="52"/>
      <c r="C111" s="52"/>
      <c r="D111" s="52"/>
    </row>
    <row r="112" spans="1:4" ht="15.75" thickBot="1" x14ac:dyDescent="0.3">
      <c r="A112" s="80" t="s">
        <v>83</v>
      </c>
      <c r="B112" s="77" t="s">
        <v>81</v>
      </c>
      <c r="C112" s="76" t="s">
        <v>14</v>
      </c>
      <c r="D112" s="81">
        <v>0</v>
      </c>
    </row>
    <row r="113" spans="1:4" ht="15.75" thickBot="1" x14ac:dyDescent="0.3">
      <c r="A113" s="82" t="s">
        <v>84</v>
      </c>
      <c r="B113" s="71" t="s">
        <v>89</v>
      </c>
      <c r="C113" s="71" t="s">
        <v>14</v>
      </c>
      <c r="D113" s="83">
        <v>0</v>
      </c>
    </row>
    <row r="114" spans="1:4" ht="15.75" thickBot="1" x14ac:dyDescent="0.3">
      <c r="A114" s="82" t="s">
        <v>85</v>
      </c>
      <c r="B114" s="71" t="s">
        <v>90</v>
      </c>
      <c r="C114" s="71" t="s">
        <v>14</v>
      </c>
      <c r="D114" s="83">
        <v>0</v>
      </c>
    </row>
    <row r="115" spans="1:4" ht="15.75" thickBot="1" x14ac:dyDescent="0.3">
      <c r="A115" s="82" t="s">
        <v>86</v>
      </c>
      <c r="B115" s="72" t="s">
        <v>82</v>
      </c>
      <c r="C115" s="71" t="s">
        <v>14</v>
      </c>
      <c r="D115" s="83">
        <f>-(223203.06-3198.04-1880.26+8646.11-1048.1+2806.04-863.53+15082.81-1674.1+7704.87-1574.8)</f>
        <v>-247204.06</v>
      </c>
    </row>
    <row r="116" spans="1:4" ht="15.75" thickBot="1" x14ac:dyDescent="0.3">
      <c r="A116" s="82" t="s">
        <v>87</v>
      </c>
      <c r="B116" s="71" t="s">
        <v>89</v>
      </c>
      <c r="C116" s="71" t="s">
        <v>14</v>
      </c>
      <c r="D116" s="83">
        <v>0</v>
      </c>
    </row>
    <row r="117" spans="1:4" ht="15.75" thickBot="1" x14ac:dyDescent="0.3">
      <c r="A117" s="82" t="s">
        <v>88</v>
      </c>
      <c r="B117" s="71" t="s">
        <v>90</v>
      </c>
      <c r="C117" s="71" t="s">
        <v>14</v>
      </c>
      <c r="D117" s="83">
        <v>274204.06</v>
      </c>
    </row>
    <row r="118" spans="1:4" x14ac:dyDescent="0.25">
      <c r="A118" s="52"/>
      <c r="B118" s="52"/>
      <c r="C118" s="52"/>
      <c r="D118" s="52"/>
    </row>
    <row r="119" spans="1:4" ht="15.75" thickBot="1" x14ac:dyDescent="0.3">
      <c r="A119" s="54" t="s">
        <v>91</v>
      </c>
      <c r="B119" s="52"/>
      <c r="C119" s="52"/>
      <c r="D119" s="52"/>
    </row>
    <row r="120" spans="1:4" ht="15.75" thickBot="1" x14ac:dyDescent="0.3">
      <c r="A120" s="84" t="s">
        <v>102</v>
      </c>
      <c r="B120" s="85" t="s">
        <v>92</v>
      </c>
      <c r="C120" s="86" t="s">
        <v>46</v>
      </c>
      <c r="D120" s="85" t="s">
        <v>121</v>
      </c>
    </row>
    <row r="121" spans="1:4" ht="15.75" thickBot="1" x14ac:dyDescent="0.3">
      <c r="A121" s="70"/>
      <c r="B121" s="72" t="s">
        <v>93</v>
      </c>
      <c r="C121" s="71" t="s">
        <v>46</v>
      </c>
      <c r="D121" s="72" t="s">
        <v>120</v>
      </c>
    </row>
    <row r="122" spans="1:4" ht="15.75" thickBot="1" x14ac:dyDescent="0.3">
      <c r="A122" s="70"/>
      <c r="B122" s="72" t="s">
        <v>94</v>
      </c>
      <c r="C122" s="71" t="s">
        <v>120</v>
      </c>
      <c r="D122" s="83">
        <v>671.26750000000004</v>
      </c>
    </row>
    <row r="123" spans="1:4" ht="15.75" thickBot="1" x14ac:dyDescent="0.3">
      <c r="A123" s="70"/>
      <c r="B123" s="72" t="s">
        <v>95</v>
      </c>
      <c r="C123" s="71" t="s">
        <v>14</v>
      </c>
      <c r="D123" s="83">
        <f>664559.63-28722.36</f>
        <v>635837.27</v>
      </c>
    </row>
    <row r="124" spans="1:4" ht="15.75" thickBot="1" x14ac:dyDescent="0.3">
      <c r="A124" s="70"/>
      <c r="B124" s="71" t="s">
        <v>96</v>
      </c>
      <c r="C124" s="71" t="s">
        <v>14</v>
      </c>
      <c r="D124" s="87">
        <v>415832.25</v>
      </c>
    </row>
    <row r="125" spans="1:4" ht="15.75" thickBot="1" x14ac:dyDescent="0.3">
      <c r="A125" s="70"/>
      <c r="B125" s="71" t="s">
        <v>97</v>
      </c>
      <c r="C125" s="71" t="s">
        <v>14</v>
      </c>
      <c r="D125" s="87">
        <f>D123-D124</f>
        <v>220005.02000000002</v>
      </c>
    </row>
    <row r="126" spans="1:4" ht="15.75" thickBot="1" x14ac:dyDescent="0.3">
      <c r="A126" s="70"/>
      <c r="B126" s="71" t="s">
        <v>98</v>
      </c>
      <c r="C126" s="71" t="s">
        <v>14</v>
      </c>
      <c r="D126" s="87">
        <v>716102.19701701298</v>
      </c>
    </row>
    <row r="127" spans="1:4" ht="15.75" thickBot="1" x14ac:dyDescent="0.3">
      <c r="A127" s="70"/>
      <c r="B127" s="71" t="s">
        <v>99</v>
      </c>
      <c r="C127" s="71" t="s">
        <v>14</v>
      </c>
      <c r="D127" s="87">
        <f>D124</f>
        <v>415832.25</v>
      </c>
    </row>
    <row r="128" spans="1:4" ht="15.75" thickBot="1" x14ac:dyDescent="0.3">
      <c r="A128" s="70"/>
      <c r="B128" s="71" t="s">
        <v>100</v>
      </c>
      <c r="C128" s="71" t="s">
        <v>14</v>
      </c>
      <c r="D128" s="87">
        <v>0</v>
      </c>
    </row>
    <row r="129" spans="1:4" ht="15.75" thickBot="1" x14ac:dyDescent="0.3">
      <c r="A129" s="70"/>
      <c r="B129" s="72" t="s">
        <v>101</v>
      </c>
      <c r="C129" s="71" t="s">
        <v>14</v>
      </c>
      <c r="D129" s="83">
        <v>0</v>
      </c>
    </row>
    <row r="130" spans="1:4" ht="15.75" thickBot="1" x14ac:dyDescent="0.3">
      <c r="A130" s="84" t="s">
        <v>103</v>
      </c>
      <c r="B130" s="85" t="s">
        <v>92</v>
      </c>
      <c r="C130" s="86" t="s">
        <v>46</v>
      </c>
      <c r="D130" s="85" t="s">
        <v>122</v>
      </c>
    </row>
    <row r="131" spans="1:4" ht="15.75" thickBot="1" x14ac:dyDescent="0.3">
      <c r="A131" s="70"/>
      <c r="B131" s="72" t="s">
        <v>93</v>
      </c>
      <c r="C131" s="71" t="s">
        <v>46</v>
      </c>
      <c r="D131" s="72" t="s">
        <v>123</v>
      </c>
    </row>
    <row r="132" spans="1:4" ht="15.75" thickBot="1" x14ac:dyDescent="0.3">
      <c r="A132" s="70"/>
      <c r="B132" s="72" t="s">
        <v>94</v>
      </c>
      <c r="C132" s="71" t="s">
        <v>123</v>
      </c>
      <c r="D132" s="100">
        <f>2833.9736+766.1626</f>
        <v>3600.1361999999999</v>
      </c>
    </row>
    <row r="133" spans="1:4" ht="15.75" thickBot="1" x14ac:dyDescent="0.3">
      <c r="A133" s="70"/>
      <c r="B133" s="72" t="s">
        <v>95</v>
      </c>
      <c r="C133" s="71" t="s">
        <v>14</v>
      </c>
      <c r="D133" s="100">
        <f>29288.78-202.82+8053.18+225.49</f>
        <v>37364.629999999997</v>
      </c>
    </row>
    <row r="134" spans="1:4" ht="15.75" thickBot="1" x14ac:dyDescent="0.3">
      <c r="A134" s="70"/>
      <c r="B134" s="71" t="s">
        <v>96</v>
      </c>
      <c r="C134" s="71" t="s">
        <v>14</v>
      </c>
      <c r="D134" s="101">
        <f>21487.95+6336.16</f>
        <v>27824.11</v>
      </c>
    </row>
    <row r="135" spans="1:4" ht="15.75" thickBot="1" x14ac:dyDescent="0.3">
      <c r="A135" s="70"/>
      <c r="B135" s="71" t="s">
        <v>97</v>
      </c>
      <c r="C135" s="71" t="s">
        <v>14</v>
      </c>
      <c r="D135" s="101">
        <f>D133-D134</f>
        <v>9540.5199999999968</v>
      </c>
    </row>
    <row r="136" spans="1:4" ht="15.75" thickBot="1" x14ac:dyDescent="0.3">
      <c r="A136" s="70"/>
      <c r="B136" s="71" t="s">
        <v>98</v>
      </c>
      <c r="C136" s="71" t="s">
        <v>14</v>
      </c>
      <c r="D136" s="101">
        <f>67410.57+1540.1</f>
        <v>68950.670000000013</v>
      </c>
    </row>
    <row r="137" spans="1:4" ht="15.75" thickBot="1" x14ac:dyDescent="0.3">
      <c r="A137" s="70"/>
      <c r="B137" s="71" t="s">
        <v>99</v>
      </c>
      <c r="C137" s="71" t="s">
        <v>14</v>
      </c>
      <c r="D137" s="101">
        <f>D134</f>
        <v>27824.11</v>
      </c>
    </row>
    <row r="138" spans="1:4" ht="15.75" thickBot="1" x14ac:dyDescent="0.3">
      <c r="A138" s="70"/>
      <c r="B138" s="71" t="s">
        <v>100</v>
      </c>
      <c r="C138" s="71" t="s">
        <v>14</v>
      </c>
      <c r="D138" s="101">
        <v>0</v>
      </c>
    </row>
    <row r="139" spans="1:4" ht="15.75" thickBot="1" x14ac:dyDescent="0.3">
      <c r="A139" s="70"/>
      <c r="B139" s="72" t="s">
        <v>101</v>
      </c>
      <c r="C139" s="71" t="s">
        <v>14</v>
      </c>
      <c r="D139" s="100">
        <v>0</v>
      </c>
    </row>
    <row r="140" spans="1:4" ht="15.75" thickBot="1" x14ac:dyDescent="0.3">
      <c r="A140" s="84" t="s">
        <v>104</v>
      </c>
      <c r="B140" s="85" t="s">
        <v>92</v>
      </c>
      <c r="C140" s="86" t="s">
        <v>46</v>
      </c>
      <c r="D140" s="85" t="s">
        <v>124</v>
      </c>
    </row>
    <row r="141" spans="1:4" ht="15.75" thickBot="1" x14ac:dyDescent="0.3">
      <c r="A141" s="70"/>
      <c r="B141" s="72" t="s">
        <v>93</v>
      </c>
      <c r="C141" s="71" t="s">
        <v>46</v>
      </c>
      <c r="D141" s="72" t="s">
        <v>123</v>
      </c>
    </row>
    <row r="142" spans="1:4" ht="15.75" thickBot="1" x14ac:dyDescent="0.3">
      <c r="A142" s="70"/>
      <c r="B142" s="72" t="s">
        <v>94</v>
      </c>
      <c r="C142" s="71" t="s">
        <v>123</v>
      </c>
      <c r="D142" s="100">
        <f>29.928+43.7871</f>
        <v>73.715100000000007</v>
      </c>
    </row>
    <row r="143" spans="1:4" ht="15.75" thickBot="1" x14ac:dyDescent="0.3">
      <c r="A143" s="70"/>
      <c r="B143" s="72" t="s">
        <v>95</v>
      </c>
      <c r="C143" s="71" t="s">
        <v>14</v>
      </c>
      <c r="D143" s="100">
        <f>294.21+513.5+45202.26-19.82</f>
        <v>45990.15</v>
      </c>
    </row>
    <row r="144" spans="1:4" ht="15.75" thickBot="1" x14ac:dyDescent="0.3">
      <c r="A144" s="70"/>
      <c r="B144" s="71" t="s">
        <v>96</v>
      </c>
      <c r="C144" s="71" t="s">
        <v>14</v>
      </c>
      <c r="D144" s="101">
        <f>2687.97+31773.73</f>
        <v>34461.699999999997</v>
      </c>
    </row>
    <row r="145" spans="1:4" ht="15.75" thickBot="1" x14ac:dyDescent="0.3">
      <c r="A145" s="70"/>
      <c r="B145" s="71" t="s">
        <v>97</v>
      </c>
      <c r="C145" s="71" t="s">
        <v>14</v>
      </c>
      <c r="D145" s="101">
        <f>D143-D144</f>
        <v>11528.450000000004</v>
      </c>
    </row>
    <row r="146" spans="1:4" ht="15.75" thickBot="1" x14ac:dyDescent="0.3">
      <c r="A146" s="70"/>
      <c r="B146" s="71" t="s">
        <v>98</v>
      </c>
      <c r="C146" s="71" t="s">
        <v>14</v>
      </c>
      <c r="D146" s="101">
        <v>0</v>
      </c>
    </row>
    <row r="147" spans="1:4" ht="15.75" thickBot="1" x14ac:dyDescent="0.3">
      <c r="A147" s="70"/>
      <c r="B147" s="71" t="s">
        <v>99</v>
      </c>
      <c r="C147" s="71" t="s">
        <v>14</v>
      </c>
      <c r="D147" s="101">
        <f>D144</f>
        <v>34461.699999999997</v>
      </c>
    </row>
    <row r="148" spans="1:4" ht="15.75" thickBot="1" x14ac:dyDescent="0.3">
      <c r="A148" s="70"/>
      <c r="B148" s="71" t="s">
        <v>100</v>
      </c>
      <c r="C148" s="71" t="s">
        <v>14</v>
      </c>
      <c r="D148" s="101">
        <v>0</v>
      </c>
    </row>
    <row r="149" spans="1:4" ht="15.75" thickBot="1" x14ac:dyDescent="0.3">
      <c r="A149" s="70"/>
      <c r="B149" s="72" t="s">
        <v>101</v>
      </c>
      <c r="C149" s="71" t="s">
        <v>14</v>
      </c>
      <c r="D149" s="100">
        <v>0</v>
      </c>
    </row>
    <row r="150" spans="1:4" ht="15.75" thickBot="1" x14ac:dyDescent="0.3">
      <c r="A150" s="84" t="s">
        <v>105</v>
      </c>
      <c r="B150" s="85" t="s">
        <v>92</v>
      </c>
      <c r="C150" s="86" t="s">
        <v>46</v>
      </c>
      <c r="D150" s="85" t="s">
        <v>125</v>
      </c>
    </row>
    <row r="151" spans="1:4" ht="15.75" thickBot="1" x14ac:dyDescent="0.3">
      <c r="A151" s="70"/>
      <c r="B151" s="72" t="s">
        <v>93</v>
      </c>
      <c r="C151" s="71" t="s">
        <v>46</v>
      </c>
      <c r="D151" s="72" t="s">
        <v>123</v>
      </c>
    </row>
    <row r="152" spans="1:4" ht="15.75" thickBot="1" x14ac:dyDescent="0.3">
      <c r="A152" s="70"/>
      <c r="B152" s="72" t="s">
        <v>94</v>
      </c>
      <c r="C152" s="71" t="s">
        <v>123</v>
      </c>
      <c r="D152" s="83">
        <v>1999.9558</v>
      </c>
    </row>
    <row r="153" spans="1:4" ht="15.75" thickBot="1" x14ac:dyDescent="0.3">
      <c r="A153" s="70"/>
      <c r="B153" s="72" t="s">
        <v>95</v>
      </c>
      <c r="C153" s="71" t="s">
        <v>14</v>
      </c>
      <c r="D153" s="83">
        <f>22309.08-278.85</f>
        <v>22030.230000000003</v>
      </c>
    </row>
    <row r="154" spans="1:4" ht="15.75" thickBot="1" x14ac:dyDescent="0.3">
      <c r="A154" s="70"/>
      <c r="B154" s="71" t="s">
        <v>96</v>
      </c>
      <c r="C154" s="71" t="s">
        <v>14</v>
      </c>
      <c r="D154" s="87">
        <v>15900.16</v>
      </c>
    </row>
    <row r="155" spans="1:4" ht="15.75" thickBot="1" x14ac:dyDescent="0.3">
      <c r="A155" s="70"/>
      <c r="B155" s="71" t="s">
        <v>97</v>
      </c>
      <c r="C155" s="71" t="s">
        <v>14</v>
      </c>
      <c r="D155" s="87">
        <f>D153--D154</f>
        <v>37930.39</v>
      </c>
    </row>
    <row r="156" spans="1:4" ht="15.75" thickBot="1" x14ac:dyDescent="0.3">
      <c r="A156" s="70"/>
      <c r="B156" s="71" t="s">
        <v>98</v>
      </c>
      <c r="C156" s="71" t="s">
        <v>14</v>
      </c>
      <c r="D156" s="87">
        <f>123266.2+1415.32</f>
        <v>124681.52</v>
      </c>
    </row>
    <row r="157" spans="1:4" ht="15.75" thickBot="1" x14ac:dyDescent="0.3">
      <c r="A157" s="70"/>
      <c r="B157" s="71" t="s">
        <v>99</v>
      </c>
      <c r="C157" s="71" t="s">
        <v>14</v>
      </c>
      <c r="D157" s="87">
        <f>D154</f>
        <v>15900.16</v>
      </c>
    </row>
    <row r="158" spans="1:4" ht="15.75" thickBot="1" x14ac:dyDescent="0.3">
      <c r="A158" s="70"/>
      <c r="B158" s="71" t="s">
        <v>100</v>
      </c>
      <c r="C158" s="71" t="s">
        <v>14</v>
      </c>
      <c r="D158" s="87">
        <v>0</v>
      </c>
    </row>
    <row r="159" spans="1:4" ht="15.75" thickBot="1" x14ac:dyDescent="0.3">
      <c r="A159" s="70"/>
      <c r="B159" s="72" t="s">
        <v>101</v>
      </c>
      <c r="C159" s="71" t="s">
        <v>14</v>
      </c>
      <c r="D159" s="83">
        <v>0</v>
      </c>
    </row>
    <row r="160" spans="1:4" x14ac:dyDescent="0.25">
      <c r="A160" s="88"/>
      <c r="B160" s="89"/>
      <c r="C160" s="90"/>
      <c r="D160" s="91"/>
    </row>
    <row r="161" spans="1:4" ht="15.75" thickBot="1" x14ac:dyDescent="0.3">
      <c r="A161" s="54" t="s">
        <v>106</v>
      </c>
      <c r="B161" s="52"/>
      <c r="C161" s="52"/>
      <c r="D161" s="52"/>
    </row>
    <row r="162" spans="1:4" ht="15.75" thickBot="1" x14ac:dyDescent="0.3">
      <c r="A162" s="68" t="s">
        <v>108</v>
      </c>
      <c r="B162" s="77" t="s">
        <v>66</v>
      </c>
      <c r="C162" s="76" t="s">
        <v>107</v>
      </c>
      <c r="D162" s="77">
        <v>0</v>
      </c>
    </row>
    <row r="163" spans="1:4" ht="15.75" thickBot="1" x14ac:dyDescent="0.3">
      <c r="A163" s="70" t="s">
        <v>109</v>
      </c>
      <c r="B163" s="72" t="s">
        <v>67</v>
      </c>
      <c r="C163" s="71" t="s">
        <v>107</v>
      </c>
      <c r="D163" s="72">
        <v>0</v>
      </c>
    </row>
    <row r="164" spans="1:4" ht="15.75" thickBot="1" x14ac:dyDescent="0.3">
      <c r="A164" s="70" t="s">
        <v>110</v>
      </c>
      <c r="B164" s="72" t="s">
        <v>68</v>
      </c>
      <c r="C164" s="71" t="s">
        <v>107</v>
      </c>
      <c r="D164" s="72">
        <v>0</v>
      </c>
    </row>
    <row r="165" spans="1:4" ht="15.75" thickBot="1" x14ac:dyDescent="0.3">
      <c r="A165" s="70" t="s">
        <v>111</v>
      </c>
      <c r="B165" s="72" t="s">
        <v>69</v>
      </c>
      <c r="C165" s="71" t="s">
        <v>14</v>
      </c>
      <c r="D165" s="83">
        <v>0</v>
      </c>
    </row>
    <row r="166" spans="1:4" x14ac:dyDescent="0.25">
      <c r="A166" s="52"/>
      <c r="B166" s="52"/>
      <c r="C166" s="52"/>
      <c r="D166" s="52"/>
    </row>
    <row r="167" spans="1:4" ht="15.75" thickBot="1" x14ac:dyDescent="0.3">
      <c r="A167" s="54" t="s">
        <v>112</v>
      </c>
      <c r="B167" s="52"/>
      <c r="C167" s="52"/>
      <c r="D167" s="52"/>
    </row>
    <row r="168" spans="1:4" ht="15.75" thickBot="1" x14ac:dyDescent="0.3">
      <c r="A168" s="78">
        <v>48</v>
      </c>
      <c r="B168" s="77" t="s">
        <v>113</v>
      </c>
      <c r="C168" s="76" t="s">
        <v>107</v>
      </c>
      <c r="D168" s="77">
        <v>0</v>
      </c>
    </row>
    <row r="169" spans="1:4" ht="15.75" thickBot="1" x14ac:dyDescent="0.3">
      <c r="A169" s="92">
        <v>49</v>
      </c>
      <c r="B169" s="72" t="s">
        <v>114</v>
      </c>
      <c r="C169" s="71" t="s">
        <v>107</v>
      </c>
      <c r="D169" s="72">
        <v>0</v>
      </c>
    </row>
    <row r="170" spans="1:4" ht="15.75" thickBot="1" x14ac:dyDescent="0.3">
      <c r="A170" s="93">
        <v>50</v>
      </c>
      <c r="B170" s="94" t="s">
        <v>115</v>
      </c>
      <c r="C170" s="95" t="s">
        <v>14</v>
      </c>
      <c r="D170" s="93">
        <v>0</v>
      </c>
    </row>
  </sheetData>
  <mergeCells count="2">
    <mergeCell ref="A5:D5"/>
    <mergeCell ref="A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ФЭнгельса12</vt:lpstr>
      <vt:lpstr>Помяловского 28</vt:lpstr>
      <vt:lpstr>Байкальская 236Б,8</vt:lpstr>
      <vt:lpstr>Байкальская 236Б,9</vt:lpstr>
      <vt:lpstr>Байкальская 236Б,7</vt:lpstr>
      <vt:lpstr>Байкальская 236Б,6</vt:lpstr>
      <vt:lpstr>Байкальская 236Б,5</vt:lpstr>
      <vt:lpstr>Помяловского24</vt:lpstr>
      <vt:lpstr>Байкальская 236Б,4</vt:lpstr>
      <vt:lpstr>Советская 170</vt:lpstr>
      <vt:lpstr>Советская 170,1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2015-05-05T05:28:18Z</dcterms:modified>
</cp:coreProperties>
</file>